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230" yWindow="45" windowWidth="20370" windowHeight="9255" tabRatio="899"/>
  </bookViews>
  <sheets>
    <sheet name="Instructions" sheetId="45" r:id="rId1"/>
    <sheet name="Rate Summary" sheetId="42" r:id="rId2"/>
    <sheet name="Rate Summary (2)" sheetId="124" state="hidden" r:id="rId3"/>
    <sheet name="Summary Costs" sheetId="16" r:id="rId4"/>
    <sheet name="Compare" sheetId="21" r:id="rId5"/>
    <sheet name="Rates Allocation" sheetId="17" r:id="rId6"/>
    <sheet name="Rates Allocation (2)" sheetId="123" state="hidden" r:id="rId7"/>
    <sheet name="RCV and ECV" sheetId="15" r:id="rId8"/>
    <sheet name="Essbase Download old" sheetId="43" state="hidden" r:id="rId9"/>
    <sheet name="Essbase Download working" sheetId="118" state="hidden" r:id="rId10"/>
    <sheet name="Essbase final" sheetId="122" r:id="rId11"/>
    <sheet name="Essbase zoom" sheetId="117" state="hidden" r:id="rId12"/>
    <sheet name="Essbase unit" sheetId="119" state="hidden" r:id="rId13"/>
    <sheet name="Essbase bottom" sheetId="120" state="hidden" r:id="rId14"/>
    <sheet name="Bus-Sum" sheetId="73" r:id="rId15"/>
    <sheet name="Bus-Base Data" sheetId="72" r:id="rId16"/>
    <sheet name="Contracts" sheetId="115" r:id="rId17"/>
    <sheet name="Contracts inf" sheetId="116" r:id="rId18"/>
    <sheet name="Policy Allocations" sheetId="1" r:id="rId19"/>
    <sheet name="Total Trips Model" sheetId="18" r:id="rId20"/>
  </sheets>
  <externalReferences>
    <externalReference r:id="rId21"/>
  </externalReferences>
  <definedNames>
    <definedName name="_1__123Graph_ACHART_1" localSheetId="16" hidden="1">[1]Fares!$B$5:$B$31</definedName>
    <definedName name="_1__123Graph_ACHART_1" hidden="1">[1]Fares!$B$5:$B$31</definedName>
    <definedName name="_10__123Graph_XCHART_1" localSheetId="16" hidden="1">[1]Fares!$A$5:$A$31</definedName>
    <definedName name="_10__123Graph_XCHART_1" hidden="1">[1]Fares!$A$5:$A$31</definedName>
    <definedName name="_11__123Graph_XCHART_2" localSheetId="16" hidden="1">[1]Fares!$A$5:$A$31</definedName>
    <definedName name="_11__123Graph_XCHART_2" hidden="1">[1]Fares!$A$5:$A$31</definedName>
    <definedName name="_12__123Graph_XCHART_3" localSheetId="16" hidden="1">[1]Fares!$A$5:$A$31</definedName>
    <definedName name="_12__123Graph_XCHART_3" hidden="1">[1]Fares!$A$5:$A$31</definedName>
    <definedName name="_13__123Graph_XCHART_5" localSheetId="16" hidden="1">'[1]Vols&amp;Rev'!$A$3:$A$35</definedName>
    <definedName name="_13__123Graph_XCHART_5" hidden="1">'[1]Vols&amp;Rev'!$A$3:$A$35</definedName>
    <definedName name="_14__123Graph_XCHART_6" localSheetId="16" hidden="1">'[1]Vols&amp;Rev'!$A$3:$A$35</definedName>
    <definedName name="_14__123Graph_XCHART_6" hidden="1">'[1]Vols&amp;Rev'!$A$3:$A$35</definedName>
    <definedName name="_2__123Graph_ACHART_2" localSheetId="16" hidden="1">[1]Fares!$C$5:$C$31</definedName>
    <definedName name="_2__123Graph_ACHART_2" hidden="1">[1]Fares!$C$5:$C$31</definedName>
    <definedName name="_3__123Graph_ACHART_3" localSheetId="16" hidden="1">[1]Fares!$D$5:$D$31</definedName>
    <definedName name="_3__123Graph_ACHART_3" hidden="1">[1]Fares!$D$5:$D$31</definedName>
    <definedName name="_4__123Graph_ACHART_4" localSheetId="16" hidden="1">'[1]Vols&amp;Rev'!$H$3:$H$35</definedName>
    <definedName name="_4__123Graph_ACHART_4" hidden="1">'[1]Vols&amp;Rev'!$H$3:$H$35</definedName>
    <definedName name="_5__123Graph_ACHART_5" localSheetId="16" hidden="1">'[1]Vols&amp;Rev'!$K$3:$K$35</definedName>
    <definedName name="_5__123Graph_ACHART_5" hidden="1">'[1]Vols&amp;Rev'!$K$3:$K$35</definedName>
    <definedName name="_6__123Graph_ACHART_6" localSheetId="16" hidden="1">'[1]Vols&amp;Rev'!$M$3:$M$35</definedName>
    <definedName name="_6__123Graph_ACHART_6" hidden="1">'[1]Vols&amp;Rev'!$M$3:$M$35</definedName>
    <definedName name="_7__123Graph_BCHART_1" localSheetId="16" hidden="1">[1]Fares!$F$5:$F$31</definedName>
    <definedName name="_7__123Graph_BCHART_1" hidden="1">[1]Fares!$F$5:$F$31</definedName>
    <definedName name="_8__123Graph_BCHART_3" localSheetId="16" hidden="1">[1]Fares!$G$5:$G$31</definedName>
    <definedName name="_8__123Graph_BCHART_3" hidden="1">[1]Fares!$G$5:$G$31</definedName>
    <definedName name="_9__123Graph_BCHART_6" localSheetId="16" hidden="1">'[1]Vols&amp;Rev'!$O$3:$O$35</definedName>
    <definedName name="_9__123Graph_BCHART_6" hidden="1">'[1]Vols&amp;Rev'!$O$3:$O$35</definedName>
    <definedName name="_xlnm._FilterDatabase" localSheetId="15" hidden="1">'Bus-Base Data'!$A$5:$AG$112</definedName>
    <definedName name="_xlnm._FilterDatabase" localSheetId="14" hidden="1">'Bus-Sum'!#REF!</definedName>
    <definedName name="_xlnm._FilterDatabase" localSheetId="16" hidden="1">Contracts!$A$7:$CQ$95</definedName>
    <definedName name="_xlnm._FilterDatabase" localSheetId="17" hidden="1">'Contracts inf'!$A$7:$CI$90</definedName>
    <definedName name="_Order1" hidden="1">255</definedName>
    <definedName name="Cbd">'Policy Allocations'!$H$16</definedName>
    <definedName name="EssAliasTable" localSheetId="8">"Default"</definedName>
    <definedName name="EssAliasTable" localSheetId="9">"Default"</definedName>
    <definedName name="EssAliasTable" localSheetId="10">"Default"</definedName>
    <definedName name="EssAliasTable" localSheetId="11">"Default"</definedName>
    <definedName name="EssfHasNonUnique" localSheetId="13">FALSE</definedName>
    <definedName name="EssfHasNonUnique" localSheetId="8">FALSE</definedName>
    <definedName name="EssfHasNonUnique" localSheetId="9">FALSE</definedName>
    <definedName name="EssfHasNonUnique" localSheetId="10">FALSE</definedName>
    <definedName name="EssfHasNonUnique" localSheetId="12">FALSE</definedName>
    <definedName name="EssfHasNonUnique" localSheetId="11">FALSE</definedName>
    <definedName name="EssLatest" localSheetId="13">"p01"</definedName>
    <definedName name="EssLatest" localSheetId="8">"h1"</definedName>
    <definedName name="EssLatest" localSheetId="9">"h1"</definedName>
    <definedName name="EssLatest" localSheetId="10">"h1"</definedName>
    <definedName name="EssLatest" localSheetId="12">"p01"</definedName>
    <definedName name="EssLatest" localSheetId="11">"p01"</definedName>
    <definedName name="EssLatest">"h1"</definedName>
    <definedName name="EssOptions" localSheetId="13">"A3100000000111010000101100020_0100000"</definedName>
    <definedName name="EssOptions" localSheetId="8">"A1100000000111010011101100020_010010"</definedName>
    <definedName name="EssOptions" localSheetId="9">"A1100000000111010011101100020_010010"</definedName>
    <definedName name="EssOptions" localSheetId="10">"A1100000000111010011101100020_010010"</definedName>
    <definedName name="EssOptions" localSheetId="12">"A3100000000111010000101100020_0100000"</definedName>
    <definedName name="EssOptions" localSheetId="11">"A3100000000111010000101100020_0100000"</definedName>
    <definedName name="EssOptions">"A1100000000111010000101100000_01000"</definedName>
    <definedName name="EssSamplingValue" localSheetId="13">100</definedName>
    <definedName name="EssSamplingValue" localSheetId="8">100</definedName>
    <definedName name="EssSamplingValue" localSheetId="9">100</definedName>
    <definedName name="EssSamplingValue" localSheetId="10">100</definedName>
    <definedName name="EssSamplingValue" localSheetId="12">100</definedName>
    <definedName name="EssSamplingValue" localSheetId="11">100</definedName>
    <definedName name="paratransit">'Summary Costs'!$C$19</definedName>
    <definedName name="_xlnm.Print_Area" localSheetId="4">Compare!$A$1:$R$59</definedName>
    <definedName name="_xlnm.Print_Area" localSheetId="8">'Essbase Download old'!$A$1:$E$436</definedName>
    <definedName name="_xlnm.Print_Area" localSheetId="9">'Essbase Download working'!$A$1:$E$436</definedName>
    <definedName name="_xlnm.Print_Area" localSheetId="10">'Essbase final'!$A$1:$E$348</definedName>
    <definedName name="_xlnm.Print_Area" localSheetId="1">'Rate Summary'!$A$1:$O$43</definedName>
    <definedName name="_xlnm.Print_Area" localSheetId="2">'Rate Summary (2)'!$A$1:$O$43</definedName>
    <definedName name="_xlnm.Print_Area" localSheetId="5">'Rates Allocation'!$A$1:$S$67</definedName>
    <definedName name="_xlnm.Print_Area" localSheetId="6">'Rates Allocation (2)'!$A$1:$S$67</definedName>
    <definedName name="_xlnm.Print_Area" localSheetId="7">'RCV and ECV'!$A$1:$K$52</definedName>
    <definedName name="_xlnm.Print_Area" localSheetId="3">'Summary Costs'!$A$1:$K$29</definedName>
    <definedName name="_xlnm.Print_Titles" localSheetId="15">'Bus-Base Data'!$5:$5</definedName>
    <definedName name="_xlnm.Print_Titles" localSheetId="4">Compare!$2:$3</definedName>
    <definedName name="_xlnm.Print_Titles" localSheetId="17">'Contracts inf'!$7:$7</definedName>
    <definedName name="_xlnm.Print_Titles" localSheetId="8">'Essbase Download old'!$1:$3</definedName>
    <definedName name="_xlnm.Print_Titles" localSheetId="9">'Essbase Download working'!$1:$3</definedName>
    <definedName name="_xlnm.Print_Titles" localSheetId="10">'Essbase final'!$1:$3</definedName>
    <definedName name="_xlnm.Print_Titles" localSheetId="7">'RCV and ECV'!$A:$A</definedName>
    <definedName name="social">'Policy Allocations'!$H$24</definedName>
  </definedNames>
  <calcPr calcId="145621"/>
</workbook>
</file>

<file path=xl/calcChain.xml><?xml version="1.0" encoding="utf-8"?>
<calcChain xmlns="http://schemas.openxmlformats.org/spreadsheetml/2006/main">
  <c r="B42" i="124" l="1"/>
  <c r="G38" i="124"/>
  <c r="G36" i="124"/>
  <c r="G35" i="124"/>
  <c r="G34" i="124" s="1"/>
  <c r="N35" i="124" s="1"/>
  <c r="G32" i="124"/>
  <c r="G31" i="124"/>
  <c r="G30" i="124" s="1"/>
  <c r="N31" i="124" s="1"/>
  <c r="G28" i="124"/>
  <c r="G27" i="124"/>
  <c r="G26" i="124" s="1"/>
  <c r="N27" i="124" s="1"/>
  <c r="G24" i="124"/>
  <c r="G23" i="124"/>
  <c r="N23" i="124" s="1"/>
  <c r="G22" i="124"/>
  <c r="G20" i="124"/>
  <c r="G19" i="124"/>
  <c r="G18" i="124"/>
  <c r="G16" i="124"/>
  <c r="G15" i="124"/>
  <c r="N15" i="124" s="1"/>
  <c r="G14" i="124"/>
  <c r="G12" i="124"/>
  <c r="G11" i="124"/>
  <c r="G10" i="124"/>
  <c r="G8" i="124"/>
  <c r="G7" i="124"/>
  <c r="G6" i="124"/>
  <c r="G5" i="124"/>
  <c r="A2" i="124"/>
  <c r="Q64" i="123"/>
  <c r="C57" i="123"/>
  <c r="F57" i="123" s="1"/>
  <c r="B57" i="123"/>
  <c r="F55" i="123"/>
  <c r="D55" i="123"/>
  <c r="C55" i="123"/>
  <c r="B55" i="123"/>
  <c r="F54" i="123"/>
  <c r="D54" i="123"/>
  <c r="C54" i="123"/>
  <c r="E54" i="123" s="1"/>
  <c r="B54" i="123"/>
  <c r="J53" i="123"/>
  <c r="I53" i="123"/>
  <c r="H53" i="123" s="1"/>
  <c r="G53" i="123"/>
  <c r="C53" i="123"/>
  <c r="B53" i="123"/>
  <c r="C51" i="123"/>
  <c r="F51" i="123" s="1"/>
  <c r="B51" i="123"/>
  <c r="F49" i="123"/>
  <c r="D49" i="123"/>
  <c r="C49" i="123"/>
  <c r="B49" i="123"/>
  <c r="F48" i="123"/>
  <c r="D48" i="123"/>
  <c r="C48" i="123"/>
  <c r="E48" i="123" s="1"/>
  <c r="B48" i="123"/>
  <c r="J47" i="123"/>
  <c r="I47" i="123"/>
  <c r="H47" i="123" s="1"/>
  <c r="G47" i="123"/>
  <c r="C47" i="123"/>
  <c r="B47" i="123"/>
  <c r="C45" i="123"/>
  <c r="F45" i="123" s="1"/>
  <c r="B45" i="123"/>
  <c r="F43" i="123"/>
  <c r="D43" i="123"/>
  <c r="C43" i="123"/>
  <c r="B43" i="123"/>
  <c r="F42" i="123"/>
  <c r="D42" i="123"/>
  <c r="C42" i="123"/>
  <c r="E42" i="123" s="1"/>
  <c r="B42" i="123"/>
  <c r="J41" i="123"/>
  <c r="G41" i="123" s="1"/>
  <c r="I41" i="123"/>
  <c r="H41" i="123"/>
  <c r="C41" i="123"/>
  <c r="B41" i="123"/>
  <c r="D39" i="123"/>
  <c r="C39" i="123"/>
  <c r="E39" i="123" s="1"/>
  <c r="B39" i="123"/>
  <c r="F37" i="123"/>
  <c r="D37" i="123"/>
  <c r="C37" i="123"/>
  <c r="B37" i="123"/>
  <c r="F36" i="123"/>
  <c r="D36" i="123"/>
  <c r="C36" i="123"/>
  <c r="E36" i="123" s="1"/>
  <c r="B36" i="123"/>
  <c r="J35" i="123"/>
  <c r="G35" i="123" s="1"/>
  <c r="I35" i="123"/>
  <c r="H35" i="123"/>
  <c r="C35" i="123"/>
  <c r="B35" i="123"/>
  <c r="C33" i="123"/>
  <c r="E33" i="123" s="1"/>
  <c r="B33" i="123"/>
  <c r="F31" i="123"/>
  <c r="D31" i="123"/>
  <c r="C31" i="123"/>
  <c r="B31" i="123"/>
  <c r="F30" i="123"/>
  <c r="D30" i="123"/>
  <c r="C30" i="123"/>
  <c r="E30" i="123" s="1"/>
  <c r="B30" i="123"/>
  <c r="J29" i="123"/>
  <c r="I29" i="123"/>
  <c r="H29" i="123"/>
  <c r="G29" i="123"/>
  <c r="C29" i="123"/>
  <c r="B29" i="123"/>
  <c r="C27" i="123"/>
  <c r="E27" i="123" s="1"/>
  <c r="B27" i="123"/>
  <c r="F25" i="123"/>
  <c r="D25" i="123"/>
  <c r="C25" i="123"/>
  <c r="B25" i="123"/>
  <c r="F24" i="123"/>
  <c r="D24" i="123"/>
  <c r="C24" i="123"/>
  <c r="E24" i="123" s="1"/>
  <c r="B24" i="123"/>
  <c r="J23" i="123"/>
  <c r="I23" i="123"/>
  <c r="H23" i="123"/>
  <c r="G23" i="123"/>
  <c r="C23" i="123"/>
  <c r="B23" i="123"/>
  <c r="C21" i="123"/>
  <c r="F21" i="123" s="1"/>
  <c r="B21" i="123"/>
  <c r="F19" i="123"/>
  <c r="D19" i="123"/>
  <c r="C19" i="123"/>
  <c r="B19" i="123"/>
  <c r="F18" i="123"/>
  <c r="D18" i="123"/>
  <c r="C18" i="123"/>
  <c r="E18" i="123" s="1"/>
  <c r="B18" i="123"/>
  <c r="J17" i="123"/>
  <c r="I17" i="123"/>
  <c r="H17" i="123"/>
  <c r="G17" i="123"/>
  <c r="C17" i="123"/>
  <c r="B17" i="123"/>
  <c r="C15" i="123"/>
  <c r="F15" i="123" s="1"/>
  <c r="B15" i="123"/>
  <c r="F13" i="123"/>
  <c r="D13" i="123"/>
  <c r="C13" i="123"/>
  <c r="B13" i="123"/>
  <c r="F12" i="123"/>
  <c r="F5" i="123" s="1"/>
  <c r="D12" i="123"/>
  <c r="C12" i="123"/>
  <c r="E12" i="123" s="1"/>
  <c r="B12" i="123"/>
  <c r="T11" i="123"/>
  <c r="F11" i="123"/>
  <c r="D11" i="123"/>
  <c r="C11" i="123"/>
  <c r="E11" i="123" s="1"/>
  <c r="B11" i="123"/>
  <c r="J10" i="123"/>
  <c r="I10" i="123"/>
  <c r="H10" i="123"/>
  <c r="G10" i="123"/>
  <c r="C10" i="123"/>
  <c r="B10" i="123"/>
  <c r="C7" i="123"/>
  <c r="B7" i="123"/>
  <c r="I6" i="123"/>
  <c r="I8" i="123" s="1"/>
  <c r="F6" i="123"/>
  <c r="C6" i="123"/>
  <c r="B6" i="123"/>
  <c r="J5" i="123"/>
  <c r="J8" i="123" s="1"/>
  <c r="D5" i="123"/>
  <c r="C5" i="123"/>
  <c r="B5" i="123"/>
  <c r="B8" i="123" s="1"/>
  <c r="A2" i="123"/>
  <c r="C14" i="123" l="1"/>
  <c r="F14" i="123"/>
  <c r="F10" i="123" s="1"/>
  <c r="C20" i="123"/>
  <c r="F20" i="123"/>
  <c r="F17" i="123" s="1"/>
  <c r="C26" i="123"/>
  <c r="F26" i="123"/>
  <c r="C32" i="123"/>
  <c r="F32" i="123"/>
  <c r="B38" i="123"/>
  <c r="D38" i="123"/>
  <c r="D35" i="123" s="1"/>
  <c r="B44" i="123"/>
  <c r="D44" i="123"/>
  <c r="C50" i="123"/>
  <c r="F50" i="123"/>
  <c r="F47" i="123" s="1"/>
  <c r="B56" i="123"/>
  <c r="D56" i="123"/>
  <c r="C8" i="123"/>
  <c r="D6" i="123"/>
  <c r="B14" i="123"/>
  <c r="D14" i="123"/>
  <c r="B20" i="123"/>
  <c r="D20" i="123"/>
  <c r="B26" i="123"/>
  <c r="D26" i="123"/>
  <c r="B32" i="123"/>
  <c r="D32" i="123"/>
  <c r="C38" i="123"/>
  <c r="F38" i="123"/>
  <c r="F39" i="123"/>
  <c r="F44" i="123"/>
  <c r="F41" i="123" s="1"/>
  <c r="B50" i="123"/>
  <c r="D50" i="123"/>
  <c r="C56" i="123"/>
  <c r="F56" i="123"/>
  <c r="F53" i="123" s="1"/>
  <c r="N11" i="124"/>
  <c r="N19" i="124"/>
  <c r="N6" i="124"/>
  <c r="G39" i="124"/>
  <c r="G42" i="124" s="1"/>
  <c r="H38" i="124"/>
  <c r="L38" i="124" s="1"/>
  <c r="E5" i="123"/>
  <c r="E13" i="123"/>
  <c r="E15" i="123"/>
  <c r="E19" i="123"/>
  <c r="E21" i="123"/>
  <c r="D15" i="123"/>
  <c r="D10" i="123" s="1"/>
  <c r="D21" i="123"/>
  <c r="D17" i="123" s="1"/>
  <c r="D27" i="123"/>
  <c r="F27" i="123"/>
  <c r="D33" i="123"/>
  <c r="D29" i="123" s="1"/>
  <c r="F33" i="123"/>
  <c r="C44" i="123"/>
  <c r="B59" i="123"/>
  <c r="B61" i="123" s="1"/>
  <c r="G59" i="123"/>
  <c r="G6" i="123" s="1"/>
  <c r="G8" i="123" s="1"/>
  <c r="G61" i="123" s="1"/>
  <c r="J59" i="123"/>
  <c r="J61" i="123" s="1"/>
  <c r="E25" i="123"/>
  <c r="E31" i="123"/>
  <c r="E37" i="123"/>
  <c r="C59" i="123"/>
  <c r="C61" i="123" s="1"/>
  <c r="H59" i="123"/>
  <c r="H5" i="123" s="1"/>
  <c r="H8" i="123" s="1"/>
  <c r="H61" i="123" s="1"/>
  <c r="E43" i="123"/>
  <c r="E45" i="123"/>
  <c r="E49" i="123"/>
  <c r="E51" i="123"/>
  <c r="E55" i="123"/>
  <c r="E57" i="123"/>
  <c r="I59" i="123"/>
  <c r="I61" i="123" s="1"/>
  <c r="D45" i="123"/>
  <c r="D41" i="123" s="1"/>
  <c r="D51" i="123"/>
  <c r="D47" i="123" s="1"/>
  <c r="D57" i="123"/>
  <c r="F7" i="123" l="1"/>
  <c r="F8" i="123" s="1"/>
  <c r="F35" i="123"/>
  <c r="E44" i="123"/>
  <c r="E41" i="123" s="1"/>
  <c r="D53" i="123"/>
  <c r="F23" i="123"/>
  <c r="D23" i="123"/>
  <c r="E56" i="123"/>
  <c r="E53" i="123" s="1"/>
  <c r="E50" i="123"/>
  <c r="E47" i="123" s="1"/>
  <c r="E38" i="123"/>
  <c r="E35" i="123" s="1"/>
  <c r="E32" i="123"/>
  <c r="E29" i="123" s="1"/>
  <c r="E26" i="123"/>
  <c r="E23" i="123" s="1"/>
  <c r="F29" i="123"/>
  <c r="D7" i="123"/>
  <c r="D8" i="123" s="1"/>
  <c r="E20" i="123"/>
  <c r="E17" i="123" s="1"/>
  <c r="E7" i="123"/>
  <c r="E14" i="123"/>
  <c r="E10" i="123" s="1"/>
  <c r="E6" i="123"/>
  <c r="E8" i="123" s="1"/>
  <c r="F59" i="123" l="1"/>
  <c r="F61" i="123" s="1"/>
  <c r="D59" i="123"/>
  <c r="D61" i="123"/>
  <c r="E59" i="123"/>
  <c r="E61" i="123" s="1"/>
  <c r="G8" i="45" l="1"/>
  <c r="G7" i="45"/>
  <c r="K47" i="123" l="1"/>
  <c r="K29" i="123"/>
  <c r="K23" i="123"/>
  <c r="K17" i="123"/>
  <c r="K53" i="123"/>
  <c r="K41" i="123"/>
  <c r="K35" i="123"/>
  <c r="K10" i="123"/>
  <c r="K12" i="123" l="1"/>
  <c r="K15" i="123"/>
  <c r="K11" i="123"/>
  <c r="K13" i="123"/>
  <c r="K42" i="123"/>
  <c r="K45" i="123"/>
  <c r="K43" i="123"/>
  <c r="K44" i="123" s="1"/>
  <c r="K18" i="123"/>
  <c r="K20" i="123"/>
  <c r="K19" i="123"/>
  <c r="K21" i="123"/>
  <c r="K31" i="123"/>
  <c r="K33" i="123"/>
  <c r="K30" i="123"/>
  <c r="K39" i="123"/>
  <c r="K37" i="123"/>
  <c r="K36" i="123"/>
  <c r="K59" i="123"/>
  <c r="K57" i="123"/>
  <c r="K54" i="123"/>
  <c r="K55" i="123"/>
  <c r="K24" i="123"/>
  <c r="K25" i="123"/>
  <c r="K26" i="123" s="1"/>
  <c r="K27" i="123"/>
  <c r="K49" i="123"/>
  <c r="K48" i="123"/>
  <c r="K51" i="123"/>
  <c r="G5" i="45"/>
  <c r="K7" i="123" l="1"/>
  <c r="K38" i="123"/>
  <c r="K32" i="123"/>
  <c r="K6" i="123"/>
  <c r="K14" i="123"/>
  <c r="K50" i="123"/>
  <c r="K56" i="123"/>
  <c r="K5" i="123"/>
  <c r="K8" i="123" s="1"/>
  <c r="K61" i="123" s="1"/>
  <c r="C170" i="43" l="1"/>
  <c r="C251" i="118" l="1"/>
  <c r="E433" i="118"/>
  <c r="D433" i="118"/>
  <c r="E425" i="118"/>
  <c r="D425" i="118"/>
  <c r="C425" i="118"/>
  <c r="E405" i="118"/>
  <c r="D405" i="118"/>
  <c r="C405" i="118"/>
  <c r="E384" i="118"/>
  <c r="D384" i="118"/>
  <c r="C384" i="118"/>
  <c r="E264" i="118"/>
  <c r="D264" i="118"/>
  <c r="C264" i="118"/>
  <c r="E254" i="118"/>
  <c r="D254" i="118"/>
  <c r="C254" i="118"/>
  <c r="E251" i="118"/>
  <c r="D251" i="118"/>
  <c r="E170" i="118"/>
  <c r="D170" i="118"/>
  <c r="C170" i="118"/>
  <c r="E118" i="118"/>
  <c r="D118" i="118"/>
  <c r="C118" i="118"/>
  <c r="E105" i="118"/>
  <c r="D105" i="118"/>
  <c r="C105" i="118"/>
  <c r="E92" i="118"/>
  <c r="D92" i="118"/>
  <c r="C92" i="118"/>
  <c r="E88" i="118"/>
  <c r="D88" i="118"/>
  <c r="C88" i="118"/>
  <c r="E73" i="118"/>
  <c r="D73" i="118"/>
  <c r="C73" i="118"/>
  <c r="E64" i="118"/>
  <c r="D64" i="118"/>
  <c r="C64" i="118"/>
  <c r="E60" i="118"/>
  <c r="D60" i="118"/>
  <c r="C60" i="118"/>
  <c r="F220" i="117"/>
  <c r="G220" i="117" s="1"/>
  <c r="G11" i="117"/>
  <c r="G16" i="117"/>
  <c r="G17" i="117"/>
  <c r="G21" i="117"/>
  <c r="G22" i="117"/>
  <c r="G23" i="117"/>
  <c r="G24" i="117"/>
  <c r="G25" i="117"/>
  <c r="G26" i="117"/>
  <c r="G27" i="117"/>
  <c r="G28" i="117"/>
  <c r="G29" i="117"/>
  <c r="G30" i="117"/>
  <c r="G31" i="117"/>
  <c r="G32" i="117"/>
  <c r="G33" i="117"/>
  <c r="G34" i="117"/>
  <c r="G35" i="117"/>
  <c r="G36" i="117"/>
  <c r="G39" i="117"/>
  <c r="G40" i="117"/>
  <c r="G41" i="117"/>
  <c r="G42" i="117"/>
  <c r="G43" i="117"/>
  <c r="G44" i="117"/>
  <c r="G45" i="117"/>
  <c r="G46" i="117"/>
  <c r="G47" i="117"/>
  <c r="G48" i="117"/>
  <c r="G49" i="117"/>
  <c r="G50" i="117"/>
  <c r="G51" i="117"/>
  <c r="G52" i="117"/>
  <c r="G53" i="117"/>
  <c r="G59" i="117"/>
  <c r="G60" i="117"/>
  <c r="G61" i="117"/>
  <c r="G63" i="117"/>
  <c r="G65" i="117"/>
  <c r="G66" i="117"/>
  <c r="G67" i="117"/>
  <c r="G68" i="117"/>
  <c r="G69" i="117"/>
  <c r="G70" i="117"/>
  <c r="G71" i="117"/>
  <c r="G72" i="117"/>
  <c r="G73" i="117"/>
  <c r="G74" i="117"/>
  <c r="G75" i="117"/>
  <c r="G76" i="117"/>
  <c r="G77" i="117"/>
  <c r="G78" i="117"/>
  <c r="G79" i="117"/>
  <c r="G80" i="117"/>
  <c r="G81" i="117"/>
  <c r="G82" i="117"/>
  <c r="G83" i="117"/>
  <c r="G84" i="117"/>
  <c r="G85" i="117"/>
  <c r="G86" i="117"/>
  <c r="G87" i="117"/>
  <c r="G88" i="117"/>
  <c r="G89" i="117"/>
  <c r="G90" i="117"/>
  <c r="G91" i="117"/>
  <c r="G92" i="117"/>
  <c r="G93" i="117"/>
  <c r="G94" i="117"/>
  <c r="G95" i="117"/>
  <c r="G96" i="117"/>
  <c r="G97" i="117"/>
  <c r="G98" i="117"/>
  <c r="G99" i="117"/>
  <c r="G100" i="117"/>
  <c r="G101" i="117"/>
  <c r="G102" i="117"/>
  <c r="G107" i="117"/>
  <c r="G108" i="117"/>
  <c r="G109" i="117"/>
  <c r="G114" i="117"/>
  <c r="G115" i="117"/>
  <c r="G117" i="117"/>
  <c r="G120" i="117"/>
  <c r="G121" i="117"/>
  <c r="G122" i="117"/>
  <c r="G123" i="117"/>
  <c r="G125" i="117"/>
  <c r="G129" i="117"/>
  <c r="G130" i="117"/>
  <c r="G131" i="117"/>
  <c r="G132" i="117"/>
  <c r="G133" i="117"/>
  <c r="G134" i="117"/>
  <c r="G137" i="117"/>
  <c r="G138" i="117"/>
  <c r="G139" i="117"/>
  <c r="G140" i="117"/>
  <c r="G141" i="117"/>
  <c r="G142" i="117"/>
  <c r="G146" i="117"/>
  <c r="G147" i="117"/>
  <c r="G148" i="117"/>
  <c r="G149" i="117"/>
  <c r="G150" i="117"/>
  <c r="G151" i="117"/>
  <c r="G152" i="117"/>
  <c r="G153" i="117"/>
  <c r="G154" i="117"/>
  <c r="G155" i="117"/>
  <c r="G156" i="117"/>
  <c r="G157" i="117"/>
  <c r="G158" i="117"/>
  <c r="G159" i="117"/>
  <c r="G160" i="117"/>
  <c r="G161" i="117"/>
  <c r="G162" i="117"/>
  <c r="G163" i="117"/>
  <c r="G164" i="117"/>
  <c r="G165" i="117"/>
  <c r="G166" i="117"/>
  <c r="G167" i="117"/>
  <c r="G168" i="117"/>
  <c r="G169" i="117"/>
  <c r="G172" i="117"/>
  <c r="G173" i="117"/>
  <c r="G174" i="117"/>
  <c r="G185" i="117"/>
  <c r="G186" i="117"/>
  <c r="G187" i="117"/>
  <c r="G188" i="117"/>
  <c r="G189" i="117"/>
  <c r="G190" i="117"/>
  <c r="G191" i="117"/>
  <c r="G192" i="117"/>
  <c r="G193" i="117"/>
  <c r="G194" i="117"/>
  <c r="G195" i="117"/>
  <c r="G196" i="117"/>
  <c r="G197" i="117"/>
  <c r="G198" i="117"/>
  <c r="G202" i="117"/>
  <c r="G204" i="117"/>
  <c r="G208" i="117"/>
  <c r="G209" i="117"/>
  <c r="G215" i="117"/>
  <c r="G218" i="117"/>
  <c r="G225" i="117"/>
  <c r="G226" i="117"/>
  <c r="G260" i="117"/>
  <c r="G267" i="117"/>
  <c r="G271" i="117"/>
  <c r="G272" i="117"/>
  <c r="G277" i="117"/>
  <c r="G278" i="117"/>
  <c r="G279" i="117"/>
  <c r="G280" i="117"/>
  <c r="G281" i="117"/>
  <c r="G282" i="117"/>
  <c r="G283" i="117"/>
  <c r="G284" i="117"/>
  <c r="G285" i="117"/>
  <c r="G288" i="117"/>
  <c r="G289" i="117"/>
  <c r="G290" i="117"/>
  <c r="G292" i="117"/>
  <c r="G293" i="117"/>
  <c r="G294" i="117"/>
  <c r="G296" i="117"/>
  <c r="G297" i="117"/>
  <c r="G303" i="117"/>
  <c r="G304" i="117"/>
  <c r="G305" i="117"/>
  <c r="G306" i="117"/>
  <c r="G307" i="117"/>
  <c r="G310" i="117"/>
  <c r="G315" i="117"/>
  <c r="G321" i="117"/>
  <c r="G324" i="117"/>
  <c r="G332" i="117"/>
  <c r="G360" i="117"/>
  <c r="G367" i="117"/>
  <c r="G374" i="117"/>
  <c r="G381" i="117"/>
  <c r="G394" i="117"/>
  <c r="G395" i="117"/>
  <c r="G396" i="117"/>
  <c r="G397" i="117"/>
  <c r="G398" i="117"/>
  <c r="G399" i="117"/>
  <c r="G400" i="117"/>
  <c r="G401" i="117"/>
  <c r="G402" i="117"/>
  <c r="G403" i="117"/>
  <c r="G404" i="117"/>
  <c r="G405" i="117"/>
  <c r="G406" i="117"/>
  <c r="G407" i="117"/>
  <c r="G408" i="117"/>
  <c r="G409" i="117"/>
  <c r="G410" i="117"/>
  <c r="G411" i="117"/>
  <c r="G412" i="117"/>
  <c r="G413" i="117"/>
  <c r="G414" i="117"/>
  <c r="G415" i="117"/>
  <c r="G416" i="117"/>
  <c r="G417" i="117"/>
  <c r="G418" i="117"/>
  <c r="G419" i="117"/>
  <c r="G420" i="117"/>
  <c r="G421" i="117"/>
  <c r="G422" i="117"/>
  <c r="G423" i="117"/>
  <c r="G424" i="117"/>
  <c r="G425" i="117"/>
  <c r="G426" i="117"/>
  <c r="G427" i="117"/>
  <c r="G428" i="117"/>
  <c r="G429" i="117"/>
  <c r="G430" i="117"/>
  <c r="G431" i="117"/>
  <c r="G432" i="117"/>
  <c r="G433" i="117"/>
  <c r="G434" i="117"/>
  <c r="G435" i="117"/>
  <c r="G436" i="117"/>
  <c r="G437" i="117"/>
  <c r="G438" i="117"/>
  <c r="G439" i="117"/>
  <c r="G440" i="117"/>
  <c r="G441" i="117"/>
  <c r="G442" i="117"/>
  <c r="G443" i="117"/>
  <c r="G444" i="117"/>
  <c r="G445" i="117"/>
  <c r="G446" i="117"/>
  <c r="G447" i="117"/>
  <c r="G448" i="117"/>
  <c r="G449" i="117"/>
  <c r="G450" i="117"/>
  <c r="G451" i="117"/>
  <c r="G452" i="117"/>
  <c r="G453" i="117"/>
  <c r="G454" i="117"/>
  <c r="G455" i="117"/>
  <c r="G456" i="117"/>
  <c r="G457" i="117"/>
  <c r="G459" i="117"/>
  <c r="G461" i="117"/>
  <c r="G462" i="117"/>
  <c r="G463" i="117"/>
  <c r="G464" i="117"/>
  <c r="G465" i="117"/>
  <c r="G466" i="117"/>
  <c r="G467" i="117"/>
  <c r="G468" i="117"/>
  <c r="G469" i="117"/>
  <c r="G470" i="117"/>
  <c r="G471" i="117"/>
  <c r="G472" i="117"/>
  <c r="G473" i="117"/>
  <c r="G474" i="117"/>
  <c r="G475" i="117"/>
  <c r="G476" i="117"/>
  <c r="G477" i="117"/>
  <c r="G478" i="117"/>
  <c r="G479" i="117"/>
  <c r="G480" i="117"/>
  <c r="G481" i="117"/>
  <c r="G482" i="117"/>
  <c r="G483" i="117"/>
  <c r="G484" i="117"/>
  <c r="G485" i="117"/>
  <c r="G486" i="117"/>
  <c r="G487" i="117"/>
  <c r="G488" i="117"/>
  <c r="G489" i="117"/>
  <c r="G490" i="117"/>
  <c r="G491" i="117"/>
  <c r="G492" i="117"/>
  <c r="G493" i="117"/>
  <c r="G494" i="117"/>
  <c r="G495" i="117"/>
  <c r="G496" i="117"/>
  <c r="G497" i="117"/>
  <c r="G498" i="117"/>
  <c r="G499" i="117"/>
  <c r="G500" i="117"/>
  <c r="G501" i="117"/>
  <c r="G502" i="117"/>
  <c r="G503" i="117"/>
  <c r="G504" i="117"/>
  <c r="G507" i="117"/>
  <c r="G512" i="117"/>
  <c r="G514" i="117"/>
  <c r="G516" i="117"/>
  <c r="G519" i="117"/>
  <c r="G520" i="117"/>
  <c r="G521" i="117"/>
  <c r="G522" i="117"/>
  <c r="G523" i="117"/>
  <c r="G524" i="117"/>
  <c r="G525" i="117"/>
  <c r="G526" i="117"/>
  <c r="G527" i="117"/>
  <c r="G528" i="117"/>
  <c r="G529" i="117"/>
  <c r="G530" i="117"/>
  <c r="G531" i="117"/>
  <c r="G532" i="117"/>
  <c r="G533" i="117"/>
  <c r="G534" i="117"/>
  <c r="G535" i="117"/>
  <c r="G536" i="117"/>
  <c r="G537" i="117"/>
  <c r="G538" i="117"/>
  <c r="G539" i="117"/>
  <c r="G540" i="117"/>
  <c r="G541" i="117"/>
  <c r="G542" i="117"/>
  <c r="G543" i="117"/>
  <c r="G544" i="117"/>
  <c r="G545" i="117"/>
  <c r="G546" i="117"/>
  <c r="G547" i="117"/>
  <c r="G548" i="117"/>
  <c r="G554" i="117"/>
  <c r="G555" i="117"/>
  <c r="G556" i="117"/>
  <c r="G557" i="117"/>
  <c r="G558" i="117"/>
  <c r="G559" i="117"/>
  <c r="G560" i="117"/>
  <c r="G561" i="117"/>
  <c r="G562" i="117"/>
  <c r="G563" i="117"/>
  <c r="G564" i="117"/>
  <c r="G566" i="117"/>
  <c r="G567" i="117"/>
  <c r="G568" i="117"/>
  <c r="G570" i="117"/>
  <c r="G571" i="117"/>
  <c r="G572" i="117"/>
  <c r="G574" i="117"/>
  <c r="G576" i="117"/>
  <c r="G577" i="117"/>
  <c r="G578" i="117"/>
  <c r="G579" i="117"/>
  <c r="G580" i="117"/>
  <c r="G581" i="117"/>
  <c r="G582" i="117"/>
  <c r="G583" i="117"/>
  <c r="G584" i="117"/>
  <c r="G585" i="117"/>
  <c r="G586" i="117"/>
  <c r="G587" i="117"/>
  <c r="G588" i="117"/>
  <c r="G589" i="117"/>
  <c r="G590" i="117"/>
  <c r="G591" i="117"/>
  <c r="G592" i="117"/>
  <c r="G593" i="117"/>
  <c r="G594" i="117"/>
  <c r="G595" i="117"/>
  <c r="G596" i="117"/>
  <c r="G597" i="117"/>
  <c r="G598" i="117"/>
  <c r="G599" i="117"/>
  <c r="G600" i="117"/>
  <c r="G601" i="117"/>
  <c r="G602" i="117"/>
  <c r="G603" i="117"/>
  <c r="G604" i="117"/>
  <c r="G605" i="117"/>
  <c r="G606" i="117"/>
  <c r="G607" i="117"/>
  <c r="G608" i="117"/>
  <c r="G609" i="117"/>
  <c r="G610" i="117"/>
  <c r="G612" i="117"/>
  <c r="G625" i="117"/>
  <c r="G631" i="117"/>
  <c r="G634" i="117"/>
  <c r="G635" i="117"/>
  <c r="G636" i="117"/>
  <c r="G637" i="117"/>
  <c r="G638" i="117"/>
  <c r="G639" i="117"/>
  <c r="G640" i="117"/>
  <c r="G641" i="117"/>
  <c r="G642" i="117"/>
  <c r="G643" i="117"/>
  <c r="G644" i="117"/>
  <c r="G645" i="117"/>
  <c r="G646" i="117"/>
  <c r="G647" i="117"/>
  <c r="G648" i="117"/>
  <c r="G649" i="117"/>
  <c r="G650" i="117"/>
  <c r="G651" i="117"/>
  <c r="G652" i="117"/>
  <c r="G653" i="117"/>
  <c r="G654" i="117"/>
  <c r="G655" i="117"/>
  <c r="G656" i="117"/>
  <c r="G657" i="117"/>
  <c r="G658" i="117"/>
  <c r="G659" i="117"/>
  <c r="G660" i="117"/>
  <c r="G661" i="117"/>
  <c r="G662" i="117"/>
  <c r="G663" i="117"/>
  <c r="G664" i="117"/>
  <c r="G665" i="117"/>
  <c r="G666" i="117"/>
  <c r="G667" i="117"/>
  <c r="G668" i="117"/>
  <c r="G669" i="117"/>
  <c r="G670" i="117"/>
  <c r="G671" i="117"/>
  <c r="G672" i="117"/>
  <c r="G673" i="117"/>
  <c r="G674" i="117"/>
  <c r="G675" i="117"/>
  <c r="G676" i="117"/>
  <c r="G677" i="117"/>
  <c r="G678" i="117"/>
  <c r="G679" i="117"/>
  <c r="G680" i="117"/>
  <c r="G681" i="117"/>
  <c r="G682" i="117"/>
  <c r="G683" i="117"/>
  <c r="G684" i="117"/>
  <c r="G685" i="117"/>
  <c r="G686" i="117"/>
  <c r="G687" i="117"/>
  <c r="G688" i="117"/>
  <c r="G689" i="117"/>
  <c r="G690" i="117"/>
  <c r="G691" i="117"/>
  <c r="G692" i="117"/>
  <c r="G693" i="117"/>
  <c r="G694" i="117"/>
  <c r="G695" i="117"/>
  <c r="G696" i="117"/>
  <c r="G697" i="117"/>
  <c r="G698" i="117"/>
  <c r="G699" i="117"/>
  <c r="G700" i="117"/>
  <c r="G701" i="117"/>
  <c r="G702" i="117"/>
  <c r="G703" i="117"/>
  <c r="G704" i="117"/>
  <c r="G705" i="117"/>
  <c r="G708" i="117"/>
  <c r="G711" i="117"/>
  <c r="G712" i="117"/>
  <c r="G714" i="117"/>
  <c r="G715" i="117"/>
  <c r="G716" i="117"/>
  <c r="G717" i="117"/>
  <c r="G718" i="117"/>
  <c r="G719" i="117"/>
  <c r="G720" i="117"/>
  <c r="G721" i="117"/>
  <c r="G722" i="117"/>
  <c r="G723" i="117"/>
  <c r="G724" i="117"/>
  <c r="G725" i="117"/>
  <c r="G726" i="117"/>
  <c r="G727" i="117"/>
  <c r="G728" i="117"/>
  <c r="G729" i="117"/>
  <c r="G730" i="117"/>
  <c r="G731" i="117"/>
  <c r="G732" i="117"/>
  <c r="G733" i="117"/>
  <c r="G734" i="117"/>
  <c r="G735" i="117"/>
  <c r="G736" i="117"/>
  <c r="G737" i="117"/>
  <c r="G738" i="117"/>
  <c r="G739" i="117"/>
  <c r="G740" i="117"/>
  <c r="G741" i="117"/>
  <c r="G742" i="117"/>
  <c r="G743" i="117"/>
  <c r="G744" i="117"/>
  <c r="G745" i="117"/>
  <c r="G746" i="117"/>
  <c r="G747" i="117"/>
  <c r="G748" i="117"/>
  <c r="G749" i="117"/>
  <c r="G750" i="117"/>
  <c r="G751" i="117"/>
  <c r="G752" i="117"/>
  <c r="G753" i="117"/>
  <c r="G754" i="117"/>
  <c r="G755" i="117"/>
  <c r="G756" i="117"/>
  <c r="G757" i="117"/>
  <c r="G758" i="117"/>
  <c r="G759" i="117"/>
  <c r="G760" i="117"/>
  <c r="G761" i="117"/>
  <c r="G762" i="117"/>
  <c r="G763" i="117"/>
  <c r="G764" i="117"/>
  <c r="G765" i="117"/>
  <c r="G766" i="117"/>
  <c r="G767" i="117"/>
  <c r="G774" i="117"/>
  <c r="G775" i="117"/>
  <c r="G776" i="117"/>
  <c r="G777" i="117"/>
  <c r="G778" i="117"/>
  <c r="G779" i="117"/>
  <c r="G780" i="117"/>
  <c r="G781" i="117"/>
  <c r="G782" i="117"/>
  <c r="G783" i="117"/>
  <c r="G784" i="117"/>
  <c r="G785" i="117"/>
  <c r="G786" i="117"/>
  <c r="G787" i="117"/>
  <c r="G788" i="117"/>
  <c r="G789" i="117"/>
  <c r="G790" i="117"/>
  <c r="G791" i="117"/>
  <c r="G792" i="117"/>
  <c r="G793" i="117"/>
  <c r="G794" i="117"/>
  <c r="G795" i="117"/>
  <c r="G796" i="117"/>
  <c r="G797" i="117"/>
  <c r="G798" i="117"/>
  <c r="G799" i="117"/>
  <c r="G800" i="117"/>
  <c r="G801" i="117"/>
  <c r="G802" i="117"/>
  <c r="G803" i="117"/>
  <c r="G804" i="117"/>
  <c r="G805" i="117"/>
  <c r="G806" i="117"/>
  <c r="G807" i="117"/>
  <c r="G808" i="117"/>
  <c r="G809" i="117"/>
  <c r="G810" i="117"/>
  <c r="G811" i="117"/>
  <c r="G812" i="117"/>
  <c r="G813" i="117"/>
  <c r="G814" i="117"/>
  <c r="G815" i="117"/>
  <c r="G816" i="117"/>
  <c r="G818" i="117"/>
  <c r="G820" i="117"/>
  <c r="G825" i="117"/>
  <c r="G833" i="117"/>
  <c r="G834" i="117"/>
  <c r="G835" i="117"/>
  <c r="G839" i="117"/>
  <c r="G840" i="117"/>
  <c r="G841" i="117"/>
  <c r="G843" i="117"/>
  <c r="G844" i="117"/>
  <c r="G845" i="117"/>
  <c r="G846" i="117"/>
  <c r="G849" i="117"/>
  <c r="G850" i="117"/>
  <c r="G851" i="117"/>
  <c r="G852" i="117"/>
  <c r="G855" i="117"/>
  <c r="G856" i="117"/>
  <c r="G858" i="117"/>
  <c r="G865" i="117"/>
  <c r="G866" i="117"/>
  <c r="G868" i="117"/>
  <c r="G869" i="117"/>
  <c r="G871" i="117"/>
  <c r="G872" i="117"/>
  <c r="G873" i="117"/>
  <c r="G874" i="117"/>
  <c r="G875" i="117"/>
  <c r="G876" i="117"/>
  <c r="G877" i="117"/>
  <c r="G885" i="117"/>
  <c r="G886" i="117"/>
  <c r="G887" i="117"/>
  <c r="G889" i="117"/>
  <c r="G890" i="117"/>
  <c r="G894" i="117"/>
  <c r="G895" i="117"/>
  <c r="G896" i="117"/>
  <c r="G901" i="117"/>
  <c r="G906" i="117"/>
  <c r="G907" i="117"/>
  <c r="G908" i="117"/>
  <c r="G910" i="117"/>
  <c r="G911" i="117"/>
  <c r="G912" i="117"/>
  <c r="G913" i="117"/>
  <c r="G914" i="117"/>
  <c r="G915" i="117"/>
  <c r="G916" i="117"/>
  <c r="G917" i="117"/>
  <c r="G918" i="117"/>
  <c r="G919" i="117"/>
  <c r="G920" i="117"/>
  <c r="G921" i="117"/>
  <c r="G922" i="117"/>
  <c r="G923" i="117"/>
  <c r="G924" i="117"/>
  <c r="G925" i="117"/>
  <c r="G926" i="117"/>
  <c r="G927" i="117"/>
  <c r="G929" i="117"/>
  <c r="G930" i="117"/>
  <c r="G932" i="117"/>
  <c r="G933" i="117"/>
  <c r="G935" i="117"/>
  <c r="G937" i="117"/>
  <c r="G938" i="117"/>
  <c r="G939" i="117"/>
  <c r="G940" i="117"/>
  <c r="G941" i="117"/>
  <c r="G942" i="117"/>
  <c r="G943" i="117"/>
  <c r="G944" i="117"/>
  <c r="G945" i="117"/>
  <c r="G946" i="117"/>
  <c r="G947" i="117"/>
  <c r="G966" i="117"/>
  <c r="G967" i="117"/>
  <c r="G968" i="117"/>
  <c r="E969" i="117"/>
  <c r="E980" i="117" s="1"/>
  <c r="E985" i="117" s="1"/>
  <c r="F7" i="117"/>
  <c r="G7" i="117" s="1"/>
  <c r="F8" i="117"/>
  <c r="G8" i="117" s="1"/>
  <c r="F9" i="117"/>
  <c r="G9" i="117" s="1"/>
  <c r="F12" i="117"/>
  <c r="G12" i="117" s="1"/>
  <c r="F13" i="117"/>
  <c r="G13" i="117" s="1"/>
  <c r="F14" i="117"/>
  <c r="G14" i="117" s="1"/>
  <c r="F15" i="117"/>
  <c r="G15" i="117" s="1"/>
  <c r="F18" i="117"/>
  <c r="G18" i="117" s="1"/>
  <c r="F19" i="117"/>
  <c r="G19" i="117" s="1"/>
  <c r="F20" i="117"/>
  <c r="G20" i="117" s="1"/>
  <c r="F37" i="117"/>
  <c r="G37" i="117" s="1"/>
  <c r="F38" i="117"/>
  <c r="G38" i="117" s="1"/>
  <c r="F54" i="117"/>
  <c r="G54" i="117" s="1"/>
  <c r="F55" i="117"/>
  <c r="G55" i="117" s="1"/>
  <c r="F56" i="117"/>
  <c r="G56" i="117" s="1"/>
  <c r="F57" i="117"/>
  <c r="G57" i="117" s="1"/>
  <c r="F58" i="117"/>
  <c r="G58" i="117" s="1"/>
  <c r="F64" i="117"/>
  <c r="G64" i="117" s="1"/>
  <c r="F103" i="117"/>
  <c r="G103" i="117" s="1"/>
  <c r="F104" i="117"/>
  <c r="G104" i="117" s="1"/>
  <c r="F105" i="117"/>
  <c r="G105" i="117" s="1"/>
  <c r="F106" i="117"/>
  <c r="G106" i="117" s="1"/>
  <c r="F110" i="117"/>
  <c r="G110" i="117" s="1"/>
  <c r="F111" i="117"/>
  <c r="G111" i="117" s="1"/>
  <c r="F112" i="117"/>
  <c r="G112" i="117" s="1"/>
  <c r="F113" i="117"/>
  <c r="G113" i="117" s="1"/>
  <c r="F116" i="117"/>
  <c r="G116" i="117" s="1"/>
  <c r="F118" i="117"/>
  <c r="G118" i="117" s="1"/>
  <c r="F119" i="117"/>
  <c r="G119" i="117" s="1"/>
  <c r="F124" i="117"/>
  <c r="G124" i="117" s="1"/>
  <c r="F126" i="117"/>
  <c r="G126" i="117" s="1"/>
  <c r="F127" i="117"/>
  <c r="G127" i="117" s="1"/>
  <c r="F128" i="117"/>
  <c r="G128" i="117" s="1"/>
  <c r="F135" i="117"/>
  <c r="G135" i="117" s="1"/>
  <c r="F136" i="117"/>
  <c r="G136" i="117" s="1"/>
  <c r="F143" i="117"/>
  <c r="G143" i="117" s="1"/>
  <c r="F144" i="117"/>
  <c r="G144" i="117" s="1"/>
  <c r="F145" i="117"/>
  <c r="G145" i="117" s="1"/>
  <c r="F170" i="117"/>
  <c r="G170" i="117" s="1"/>
  <c r="F171" i="117"/>
  <c r="G171" i="117" s="1"/>
  <c r="F175" i="117"/>
  <c r="G175" i="117" s="1"/>
  <c r="F176" i="117"/>
  <c r="G176" i="117" s="1"/>
  <c r="F177" i="117"/>
  <c r="G177" i="117" s="1"/>
  <c r="F178" i="117"/>
  <c r="G178" i="117" s="1"/>
  <c r="F179" i="117"/>
  <c r="G179" i="117" s="1"/>
  <c r="F180" i="117"/>
  <c r="G180" i="117" s="1"/>
  <c r="F181" i="117"/>
  <c r="G181" i="117" s="1"/>
  <c r="F182" i="117"/>
  <c r="G182" i="117" s="1"/>
  <c r="F183" i="117"/>
  <c r="G183" i="117" s="1"/>
  <c r="F199" i="117"/>
  <c r="G199" i="117" s="1"/>
  <c r="F200" i="117"/>
  <c r="G200" i="117" s="1"/>
  <c r="F201" i="117"/>
  <c r="G201" i="117" s="1"/>
  <c r="F205" i="117"/>
  <c r="G205" i="117" s="1"/>
  <c r="F206" i="117"/>
  <c r="G206" i="117" s="1"/>
  <c r="F207" i="117"/>
  <c r="G207" i="117" s="1"/>
  <c r="F210" i="117"/>
  <c r="G210" i="117" s="1"/>
  <c r="F211" i="117"/>
  <c r="G211" i="117" s="1"/>
  <c r="F212" i="117"/>
  <c r="G212" i="117" s="1"/>
  <c r="F213" i="117"/>
  <c r="G213" i="117" s="1"/>
  <c r="F214" i="117"/>
  <c r="G214" i="117" s="1"/>
  <c r="F216" i="117"/>
  <c r="G216" i="117" s="1"/>
  <c r="F219" i="117"/>
  <c r="G219" i="117" s="1"/>
  <c r="F221" i="117"/>
  <c r="G221" i="117" s="1"/>
  <c r="F222" i="117"/>
  <c r="G222" i="117" s="1"/>
  <c r="F223" i="117"/>
  <c r="G223" i="117" s="1"/>
  <c r="F224" i="117"/>
  <c r="G224" i="117" s="1"/>
  <c r="F227" i="117"/>
  <c r="G227" i="117" s="1"/>
  <c r="F228" i="117"/>
  <c r="G228" i="117" s="1"/>
  <c r="F229" i="117"/>
  <c r="G229" i="117" s="1"/>
  <c r="F230" i="117"/>
  <c r="G230" i="117" s="1"/>
  <c r="F231" i="117"/>
  <c r="G231" i="117" s="1"/>
  <c r="F232" i="117"/>
  <c r="G232" i="117" s="1"/>
  <c r="F233" i="117"/>
  <c r="G233" i="117" s="1"/>
  <c r="F234" i="117"/>
  <c r="G234" i="117" s="1"/>
  <c r="F235" i="117"/>
  <c r="G235" i="117" s="1"/>
  <c r="F236" i="117"/>
  <c r="G236" i="117" s="1"/>
  <c r="F237" i="117"/>
  <c r="G237" i="117" s="1"/>
  <c r="F238" i="117"/>
  <c r="G238" i="117" s="1"/>
  <c r="F239" i="117"/>
  <c r="G239" i="117" s="1"/>
  <c r="F240" i="117"/>
  <c r="G240" i="117" s="1"/>
  <c r="F241" i="117"/>
  <c r="G241" i="117" s="1"/>
  <c r="F242" i="117"/>
  <c r="G242" i="117" s="1"/>
  <c r="F243" i="117"/>
  <c r="G243" i="117" s="1"/>
  <c r="F244" i="117"/>
  <c r="G244" i="117" s="1"/>
  <c r="F245" i="117"/>
  <c r="G245" i="117" s="1"/>
  <c r="F246" i="117"/>
  <c r="G246" i="117" s="1"/>
  <c r="F247" i="117"/>
  <c r="G247" i="117" s="1"/>
  <c r="F248" i="117"/>
  <c r="G248" i="117" s="1"/>
  <c r="F249" i="117"/>
  <c r="G249" i="117" s="1"/>
  <c r="F250" i="117"/>
  <c r="G250" i="117" s="1"/>
  <c r="F251" i="117"/>
  <c r="G251" i="117" s="1"/>
  <c r="F252" i="117"/>
  <c r="G252" i="117" s="1"/>
  <c r="F253" i="117"/>
  <c r="G253" i="117" s="1"/>
  <c r="F254" i="117"/>
  <c r="G254" i="117" s="1"/>
  <c r="F255" i="117"/>
  <c r="G255" i="117" s="1"/>
  <c r="F256" i="117"/>
  <c r="G256" i="117" s="1"/>
  <c r="F257" i="117"/>
  <c r="G257" i="117" s="1"/>
  <c r="F258" i="117"/>
  <c r="G258" i="117" s="1"/>
  <c r="F259" i="117"/>
  <c r="G259" i="117" s="1"/>
  <c r="F261" i="117"/>
  <c r="G261" i="117" s="1"/>
  <c r="F262" i="117"/>
  <c r="G262" i="117" s="1"/>
  <c r="F263" i="117"/>
  <c r="G263" i="117" s="1"/>
  <c r="F264" i="117"/>
  <c r="G264" i="117" s="1"/>
  <c r="F265" i="117"/>
  <c r="G265" i="117" s="1"/>
  <c r="F268" i="117"/>
  <c r="G268" i="117" s="1"/>
  <c r="F269" i="117"/>
  <c r="G269" i="117" s="1"/>
  <c r="F270" i="117"/>
  <c r="G270" i="117" s="1"/>
  <c r="F273" i="117"/>
  <c r="G273" i="117" s="1"/>
  <c r="F274" i="117"/>
  <c r="G274" i="117" s="1"/>
  <c r="F275" i="117"/>
  <c r="G275" i="117" s="1"/>
  <c r="F286" i="117"/>
  <c r="G286" i="117" s="1"/>
  <c r="F287" i="117"/>
  <c r="G287" i="117" s="1"/>
  <c r="F291" i="117"/>
  <c r="G291" i="117" s="1"/>
  <c r="F295" i="117"/>
  <c r="G295" i="117" s="1"/>
  <c r="F298" i="117"/>
  <c r="G298" i="117" s="1"/>
  <c r="F299" i="117"/>
  <c r="G299" i="117" s="1"/>
  <c r="F300" i="117"/>
  <c r="G300" i="117" s="1"/>
  <c r="F301" i="117"/>
  <c r="G301" i="117" s="1"/>
  <c r="F302" i="117"/>
  <c r="G302" i="117" s="1"/>
  <c r="F308" i="117"/>
  <c r="G308" i="117" s="1"/>
  <c r="F309" i="117"/>
  <c r="G309" i="117" s="1"/>
  <c r="F311" i="117"/>
  <c r="G311" i="117" s="1"/>
  <c r="F312" i="117"/>
  <c r="G312" i="117" s="1"/>
  <c r="F313" i="117"/>
  <c r="G313" i="117" s="1"/>
  <c r="F314" i="117"/>
  <c r="G314" i="117" s="1"/>
  <c r="F316" i="117"/>
  <c r="G316" i="117" s="1"/>
  <c r="F317" i="117"/>
  <c r="G317" i="117" s="1"/>
  <c r="F318" i="117"/>
  <c r="G318" i="117" s="1"/>
  <c r="F319" i="117"/>
  <c r="G319" i="117" s="1"/>
  <c r="F320" i="117"/>
  <c r="G320" i="117" s="1"/>
  <c r="F322" i="117"/>
  <c r="G322" i="117" s="1"/>
  <c r="F323" i="117"/>
  <c r="G323" i="117" s="1"/>
  <c r="F325" i="117"/>
  <c r="G325" i="117" s="1"/>
  <c r="F326" i="117"/>
  <c r="G326" i="117" s="1"/>
  <c r="F327" i="117"/>
  <c r="G327" i="117" s="1"/>
  <c r="F328" i="117"/>
  <c r="G328" i="117" s="1"/>
  <c r="F329" i="117"/>
  <c r="G329" i="117" s="1"/>
  <c r="F330" i="117"/>
  <c r="G330" i="117" s="1"/>
  <c r="F331" i="117"/>
  <c r="G331" i="117" s="1"/>
  <c r="F333" i="117"/>
  <c r="G333" i="117" s="1"/>
  <c r="F334" i="117"/>
  <c r="G334" i="117" s="1"/>
  <c r="F335" i="117"/>
  <c r="G335" i="117" s="1"/>
  <c r="F336" i="117"/>
  <c r="G336" i="117" s="1"/>
  <c r="F337" i="117"/>
  <c r="G337" i="117" s="1"/>
  <c r="F338" i="117"/>
  <c r="G338" i="117" s="1"/>
  <c r="F339" i="117"/>
  <c r="G339" i="117" s="1"/>
  <c r="F340" i="117"/>
  <c r="G340" i="117" s="1"/>
  <c r="F341" i="117"/>
  <c r="G341" i="117" s="1"/>
  <c r="F342" i="117"/>
  <c r="G342" i="117" s="1"/>
  <c r="F343" i="117"/>
  <c r="G343" i="117" s="1"/>
  <c r="F344" i="117"/>
  <c r="G344" i="117" s="1"/>
  <c r="F345" i="117"/>
  <c r="G345" i="117" s="1"/>
  <c r="F346" i="117"/>
  <c r="G346" i="117" s="1"/>
  <c r="F347" i="117"/>
  <c r="G347" i="117" s="1"/>
  <c r="F348" i="117"/>
  <c r="G348" i="117" s="1"/>
  <c r="F349" i="117"/>
  <c r="G349" i="117" s="1"/>
  <c r="F350" i="117"/>
  <c r="G350" i="117" s="1"/>
  <c r="F351" i="117"/>
  <c r="G351" i="117" s="1"/>
  <c r="F352" i="117"/>
  <c r="G352" i="117" s="1"/>
  <c r="F353" i="117"/>
  <c r="G353" i="117" s="1"/>
  <c r="F354" i="117"/>
  <c r="G354" i="117" s="1"/>
  <c r="F355" i="117"/>
  <c r="G355" i="117" s="1"/>
  <c r="F356" i="117"/>
  <c r="G356" i="117" s="1"/>
  <c r="F357" i="117"/>
  <c r="G357" i="117" s="1"/>
  <c r="F358" i="117"/>
  <c r="G358" i="117" s="1"/>
  <c r="F359" i="117"/>
  <c r="G359" i="117" s="1"/>
  <c r="F361" i="117"/>
  <c r="G361" i="117" s="1"/>
  <c r="F362" i="117"/>
  <c r="G362" i="117" s="1"/>
  <c r="F363" i="117"/>
  <c r="G363" i="117" s="1"/>
  <c r="F364" i="117"/>
  <c r="G364" i="117" s="1"/>
  <c r="F365" i="117"/>
  <c r="G365" i="117" s="1"/>
  <c r="F366" i="117"/>
  <c r="G366" i="117" s="1"/>
  <c r="F368" i="117"/>
  <c r="G368" i="117" s="1"/>
  <c r="F369" i="117"/>
  <c r="G369" i="117" s="1"/>
  <c r="F370" i="117"/>
  <c r="G370" i="117" s="1"/>
  <c r="F371" i="117"/>
  <c r="G371" i="117" s="1"/>
  <c r="F372" i="117"/>
  <c r="G372" i="117" s="1"/>
  <c r="F373" i="117"/>
  <c r="G373" i="117" s="1"/>
  <c r="F375" i="117"/>
  <c r="G375" i="117" s="1"/>
  <c r="F376" i="117"/>
  <c r="G376" i="117" s="1"/>
  <c r="F377" i="117"/>
  <c r="G377" i="117" s="1"/>
  <c r="F378" i="117"/>
  <c r="G378" i="117" s="1"/>
  <c r="F379" i="117"/>
  <c r="G379" i="117" s="1"/>
  <c r="F380" i="117"/>
  <c r="G380" i="117" s="1"/>
  <c r="F382" i="117"/>
  <c r="G382" i="117" s="1"/>
  <c r="F383" i="117"/>
  <c r="G383" i="117" s="1"/>
  <c r="F384" i="117"/>
  <c r="G384" i="117" s="1"/>
  <c r="F385" i="117"/>
  <c r="G385" i="117" s="1"/>
  <c r="F386" i="117"/>
  <c r="G386" i="117" s="1"/>
  <c r="F387" i="117"/>
  <c r="G387" i="117" s="1"/>
  <c r="F388" i="117"/>
  <c r="G388" i="117" s="1"/>
  <c r="F389" i="117"/>
  <c r="G389" i="117" s="1"/>
  <c r="F390" i="117"/>
  <c r="G390" i="117" s="1"/>
  <c r="F391" i="117"/>
  <c r="G391" i="117" s="1"/>
  <c r="F392" i="117"/>
  <c r="G392" i="117" s="1"/>
  <c r="F393" i="117"/>
  <c r="G393" i="117" s="1"/>
  <c r="F460" i="117"/>
  <c r="G460" i="117" s="1"/>
  <c r="F505" i="117"/>
  <c r="G505" i="117" s="1"/>
  <c r="F506" i="117"/>
  <c r="G506" i="117" s="1"/>
  <c r="F508" i="117"/>
  <c r="G508" i="117" s="1"/>
  <c r="F509" i="117"/>
  <c r="G509" i="117" s="1"/>
  <c r="F510" i="117"/>
  <c r="G510" i="117" s="1"/>
  <c r="F511" i="117"/>
  <c r="G511" i="117" s="1"/>
  <c r="F513" i="117"/>
  <c r="G513" i="117" s="1"/>
  <c r="F515" i="117"/>
  <c r="G515" i="117" s="1"/>
  <c r="F517" i="117"/>
  <c r="G517" i="117" s="1"/>
  <c r="F518" i="117"/>
  <c r="G518" i="117" s="1"/>
  <c r="F549" i="117"/>
  <c r="G549" i="117" s="1"/>
  <c r="F550" i="117"/>
  <c r="G550" i="117" s="1"/>
  <c r="F551" i="117"/>
  <c r="G551" i="117" s="1"/>
  <c r="F552" i="117"/>
  <c r="G552" i="117" s="1"/>
  <c r="F553" i="117"/>
  <c r="G553" i="117" s="1"/>
  <c r="F565" i="117"/>
  <c r="G565" i="117" s="1"/>
  <c r="F569" i="117"/>
  <c r="G569" i="117" s="1"/>
  <c r="F573" i="117"/>
  <c r="G573" i="117" s="1"/>
  <c r="F575" i="117"/>
  <c r="G575" i="117" s="1"/>
  <c r="F613" i="117"/>
  <c r="G613" i="117" s="1"/>
  <c r="F614" i="117"/>
  <c r="G614" i="117" s="1"/>
  <c r="F615" i="117"/>
  <c r="G615" i="117" s="1"/>
  <c r="F616" i="117"/>
  <c r="G616" i="117" s="1"/>
  <c r="F617" i="117"/>
  <c r="G617" i="117" s="1"/>
  <c r="F618" i="117"/>
  <c r="G618" i="117" s="1"/>
  <c r="F619" i="117"/>
  <c r="G619" i="117" s="1"/>
  <c r="F620" i="117"/>
  <c r="G620" i="117" s="1"/>
  <c r="F621" i="117"/>
  <c r="G621" i="117" s="1"/>
  <c r="F622" i="117"/>
  <c r="G622" i="117" s="1"/>
  <c r="F623" i="117"/>
  <c r="G623" i="117" s="1"/>
  <c r="F624" i="117"/>
  <c r="G624" i="117" s="1"/>
  <c r="F626" i="117"/>
  <c r="G626" i="117" s="1"/>
  <c r="F627" i="117"/>
  <c r="G627" i="117" s="1"/>
  <c r="F628" i="117"/>
  <c r="G628" i="117" s="1"/>
  <c r="F629" i="117"/>
  <c r="G629" i="117" s="1"/>
  <c r="F630" i="117"/>
  <c r="G630" i="117" s="1"/>
  <c r="F632" i="117"/>
  <c r="G632" i="117" s="1"/>
  <c r="F633" i="117"/>
  <c r="G633" i="117" s="1"/>
  <c r="F706" i="117"/>
  <c r="G706" i="117" s="1"/>
  <c r="F707" i="117"/>
  <c r="G707" i="117" s="1"/>
  <c r="F709" i="117"/>
  <c r="G709" i="117" s="1"/>
  <c r="F710" i="117"/>
  <c r="G710" i="117" s="1"/>
  <c r="F713" i="117"/>
  <c r="G713" i="117" s="1"/>
  <c r="F768" i="117"/>
  <c r="G768" i="117" s="1"/>
  <c r="F769" i="117"/>
  <c r="G769" i="117" s="1"/>
  <c r="F770" i="117"/>
  <c r="G770" i="117" s="1"/>
  <c r="F771" i="117"/>
  <c r="G771" i="117" s="1"/>
  <c r="F772" i="117"/>
  <c r="G772" i="117" s="1"/>
  <c r="F773" i="117"/>
  <c r="G773" i="117" s="1"/>
  <c r="F819" i="117"/>
  <c r="G819" i="117" s="1"/>
  <c r="F821" i="117"/>
  <c r="G821" i="117" s="1"/>
  <c r="F822" i="117"/>
  <c r="G822" i="117" s="1"/>
  <c r="F823" i="117"/>
  <c r="G823" i="117" s="1"/>
  <c r="F826" i="117"/>
  <c r="G826" i="117" s="1"/>
  <c r="F827" i="117"/>
  <c r="G827" i="117" s="1"/>
  <c r="F828" i="117"/>
  <c r="G828" i="117" s="1"/>
  <c r="F829" i="117"/>
  <c r="G829" i="117" s="1"/>
  <c r="F830" i="117"/>
  <c r="G830" i="117" s="1"/>
  <c r="F831" i="117"/>
  <c r="G831" i="117" s="1"/>
  <c r="F836" i="117"/>
  <c r="G836" i="117" s="1"/>
  <c r="F837" i="117"/>
  <c r="G837" i="117" s="1"/>
  <c r="F838" i="117"/>
  <c r="G838" i="117" s="1"/>
  <c r="F842" i="117"/>
  <c r="G842" i="117" s="1"/>
  <c r="F847" i="117"/>
  <c r="G847" i="117" s="1"/>
  <c r="F848" i="117"/>
  <c r="G848" i="117" s="1"/>
  <c r="F853" i="117"/>
  <c r="G853" i="117" s="1"/>
  <c r="F854" i="117"/>
  <c r="G854" i="117" s="1"/>
  <c r="F857" i="117"/>
  <c r="G857" i="117" s="1"/>
  <c r="F859" i="117"/>
  <c r="G859" i="117" s="1"/>
  <c r="F860" i="117"/>
  <c r="G860" i="117" s="1"/>
  <c r="F861" i="117"/>
  <c r="G861" i="117" s="1"/>
  <c r="F862" i="117"/>
  <c r="G862" i="117" s="1"/>
  <c r="F863" i="117"/>
  <c r="G863" i="117" s="1"/>
  <c r="F864" i="117"/>
  <c r="G864" i="117" s="1"/>
  <c r="F867" i="117"/>
  <c r="G867" i="117" s="1"/>
  <c r="F870" i="117"/>
  <c r="G870" i="117" s="1"/>
  <c r="F878" i="117"/>
  <c r="G878" i="117" s="1"/>
  <c r="F879" i="117"/>
  <c r="G879" i="117" s="1"/>
  <c r="F880" i="117"/>
  <c r="G880" i="117" s="1"/>
  <c r="F881" i="117"/>
  <c r="G881" i="117" s="1"/>
  <c r="F882" i="117"/>
  <c r="G882" i="117" s="1"/>
  <c r="F883" i="117"/>
  <c r="G883" i="117" s="1"/>
  <c r="F884" i="117"/>
  <c r="G884" i="117" s="1"/>
  <c r="F888" i="117"/>
  <c r="G888" i="117" s="1"/>
  <c r="F891" i="117"/>
  <c r="G891" i="117" s="1"/>
  <c r="F892" i="117"/>
  <c r="G892" i="117" s="1"/>
  <c r="F893" i="117"/>
  <c r="G893" i="117" s="1"/>
  <c r="F897" i="117"/>
  <c r="G897" i="117" s="1"/>
  <c r="F898" i="117"/>
  <c r="G898" i="117" s="1"/>
  <c r="F899" i="117"/>
  <c r="G899" i="117" s="1"/>
  <c r="F900" i="117"/>
  <c r="G900" i="117" s="1"/>
  <c r="F902" i="117"/>
  <c r="G902" i="117" s="1"/>
  <c r="F903" i="117"/>
  <c r="G903" i="117" s="1"/>
  <c r="F904" i="117"/>
  <c r="G904" i="117" s="1"/>
  <c r="F905" i="117"/>
  <c r="G905" i="117" s="1"/>
  <c r="F909" i="117"/>
  <c r="G909" i="117" s="1"/>
  <c r="F928" i="117"/>
  <c r="G928" i="117" s="1"/>
  <c r="F931" i="117"/>
  <c r="G931" i="117" s="1"/>
  <c r="F936" i="117"/>
  <c r="G936" i="117" s="1"/>
  <c r="F948" i="117"/>
  <c r="G948" i="117" s="1"/>
  <c r="F949" i="117"/>
  <c r="G949" i="117" s="1"/>
  <c r="F950" i="117"/>
  <c r="G950" i="117" s="1"/>
  <c r="F951" i="117"/>
  <c r="G951" i="117" s="1"/>
  <c r="F952" i="117"/>
  <c r="G952" i="117" s="1"/>
  <c r="F953" i="117"/>
  <c r="G953" i="117" s="1"/>
  <c r="F954" i="117"/>
  <c r="G954" i="117" s="1"/>
  <c r="F955" i="117"/>
  <c r="G955" i="117" s="1"/>
  <c r="F956" i="117"/>
  <c r="G956" i="117" s="1"/>
  <c r="F957" i="117"/>
  <c r="G957" i="117" s="1"/>
  <c r="F958" i="117"/>
  <c r="G958" i="117" s="1"/>
  <c r="F959" i="117"/>
  <c r="G959" i="117" s="1"/>
  <c r="F960" i="117"/>
  <c r="G960" i="117" s="1"/>
  <c r="F961" i="117"/>
  <c r="G961" i="117" s="1"/>
  <c r="F962" i="117"/>
  <c r="G962" i="117" s="1"/>
  <c r="F963" i="117"/>
  <c r="G963" i="117" s="1"/>
  <c r="F964" i="117"/>
  <c r="G964" i="117" s="1"/>
  <c r="F972" i="117"/>
  <c r="G972" i="117" s="1"/>
  <c r="F973" i="117"/>
  <c r="G973" i="117" s="1"/>
  <c r="F974" i="117"/>
  <c r="G974" i="117" s="1"/>
  <c r="F975" i="117"/>
  <c r="G975" i="117" s="1"/>
  <c r="F976" i="117"/>
  <c r="G976" i="117" s="1"/>
  <c r="F977" i="117"/>
  <c r="G977" i="117" s="1"/>
  <c r="F978" i="117"/>
  <c r="G978" i="117" s="1"/>
  <c r="F6" i="117"/>
  <c r="G6" i="117" s="1"/>
  <c r="F990" i="117"/>
  <c r="F991" i="117"/>
  <c r="F992" i="117"/>
  <c r="F993" i="117"/>
  <c r="F994" i="117"/>
  <c r="F995" i="117"/>
  <c r="F996" i="117"/>
  <c r="F997" i="117"/>
  <c r="F998" i="117"/>
  <c r="F999" i="117"/>
  <c r="F1000" i="117"/>
  <c r="F1001" i="117"/>
  <c r="F1002" i="117"/>
  <c r="F1003" i="117"/>
  <c r="F1004" i="117"/>
  <c r="F1005" i="117"/>
  <c r="F1010" i="117"/>
  <c r="F1011" i="117"/>
  <c r="F1012" i="117"/>
  <c r="F1013" i="117"/>
  <c r="F1014" i="117"/>
  <c r="F1015" i="117"/>
  <c r="F1016" i="117"/>
  <c r="F989" i="117"/>
  <c r="F8" i="119"/>
  <c r="G8" i="119" s="1"/>
  <c r="F9" i="119"/>
  <c r="G9" i="119" s="1"/>
  <c r="F14" i="119"/>
  <c r="G14" i="119" s="1"/>
  <c r="F15" i="119"/>
  <c r="G15" i="119" s="1"/>
  <c r="F16" i="119"/>
  <c r="G16" i="119" s="1"/>
  <c r="F17" i="119"/>
  <c r="G17" i="119" s="1"/>
  <c r="F18" i="119"/>
  <c r="G18" i="119" s="1"/>
  <c r="F19" i="119"/>
  <c r="G19" i="119" s="1"/>
  <c r="F20" i="119"/>
  <c r="G20" i="119" s="1"/>
  <c r="F21" i="119"/>
  <c r="G21" i="119" s="1"/>
  <c r="F22" i="119"/>
  <c r="G22" i="119" s="1"/>
  <c r="F23" i="119"/>
  <c r="G23" i="119" s="1"/>
  <c r="F24" i="119"/>
  <c r="G24" i="119" s="1"/>
  <c r="F25" i="119"/>
  <c r="G25" i="119" s="1"/>
  <c r="F26" i="119"/>
  <c r="G26" i="119" s="1"/>
  <c r="F27" i="119"/>
  <c r="G27" i="119" s="1"/>
  <c r="F28" i="119"/>
  <c r="G28" i="119" s="1"/>
  <c r="F29" i="119"/>
  <c r="G29" i="119" s="1"/>
  <c r="F30" i="119"/>
  <c r="G30" i="119" s="1"/>
  <c r="F31" i="119"/>
  <c r="G31" i="119" s="1"/>
  <c r="F32" i="119"/>
  <c r="G32" i="119" s="1"/>
  <c r="F35" i="119"/>
  <c r="G35" i="119" s="1"/>
  <c r="F36" i="119"/>
  <c r="G36" i="119" s="1"/>
  <c r="F7" i="119"/>
  <c r="F37" i="119" s="1"/>
  <c r="E1017" i="117"/>
  <c r="H220" i="117"/>
  <c r="H221" i="117"/>
  <c r="H223" i="117"/>
  <c r="H224" i="117"/>
  <c r="H227" i="117"/>
  <c r="H228" i="117"/>
  <c r="H229" i="117"/>
  <c r="H230" i="117"/>
  <c r="H231" i="117"/>
  <c r="H232" i="117"/>
  <c r="H233" i="117"/>
  <c r="H234" i="117"/>
  <c r="H235" i="117"/>
  <c r="H236" i="117"/>
  <c r="H237" i="117"/>
  <c r="H238" i="117"/>
  <c r="H239" i="117"/>
  <c r="H240" i="117"/>
  <c r="H241" i="117"/>
  <c r="H242" i="117"/>
  <c r="H243" i="117"/>
  <c r="H244" i="117"/>
  <c r="H245" i="117"/>
  <c r="H246" i="117"/>
  <c r="H247" i="117"/>
  <c r="H248" i="117"/>
  <c r="H249" i="117"/>
  <c r="H250" i="117"/>
  <c r="H251" i="117"/>
  <c r="H252" i="117"/>
  <c r="H253" i="117"/>
  <c r="H254" i="117"/>
  <c r="H255" i="117"/>
  <c r="H256" i="117"/>
  <c r="H257" i="117"/>
  <c r="H258" i="117"/>
  <c r="H259" i="117"/>
  <c r="H261" i="117"/>
  <c r="H262" i="117"/>
  <c r="H263" i="117"/>
  <c r="H264" i="117"/>
  <c r="H265" i="117"/>
  <c r="H219" i="117"/>
  <c r="C440" i="118"/>
  <c r="F253" i="118"/>
  <c r="C425" i="43"/>
  <c r="H836" i="117"/>
  <c r="H837" i="117"/>
  <c r="H838" i="117"/>
  <c r="C384" i="43"/>
  <c r="C256" i="43"/>
  <c r="E88" i="43"/>
  <c r="D88" i="43"/>
  <c r="C88" i="43"/>
  <c r="E60" i="43"/>
  <c r="D60" i="43"/>
  <c r="C60" i="43"/>
  <c r="D171" i="118" l="1"/>
  <c r="C171" i="118"/>
  <c r="E171" i="118"/>
  <c r="F969" i="117"/>
  <c r="D426" i="118"/>
  <c r="E426" i="118"/>
  <c r="F1017" i="117"/>
  <c r="F1018" i="117" s="1"/>
  <c r="G7" i="119"/>
  <c r="G969" i="117" l="1"/>
  <c r="F980" i="117"/>
  <c r="C426" i="118"/>
  <c r="C437" i="118" s="1"/>
  <c r="C440" i="43" l="1"/>
  <c r="E433" i="43" l="1"/>
  <c r="D433" i="43"/>
  <c r="E425" i="43"/>
  <c r="D425" i="43"/>
  <c r="E405" i="43"/>
  <c r="D405" i="43"/>
  <c r="C405" i="43"/>
  <c r="E384" i="43"/>
  <c r="D384" i="43"/>
  <c r="E256" i="43"/>
  <c r="D256" i="43"/>
  <c r="E246" i="43"/>
  <c r="D246" i="43"/>
  <c r="C246" i="43"/>
  <c r="E243" i="43"/>
  <c r="D243" i="43"/>
  <c r="C243" i="43"/>
  <c r="E170" i="43"/>
  <c r="D170" i="43"/>
  <c r="E118" i="43"/>
  <c r="D118" i="43"/>
  <c r="C118" i="43"/>
  <c r="E105" i="43"/>
  <c r="D105" i="43"/>
  <c r="C105" i="43"/>
  <c r="E92" i="43"/>
  <c r="D92" i="43"/>
  <c r="C92" i="43"/>
  <c r="E73" i="43"/>
  <c r="D73" i="43"/>
  <c r="C73" i="43"/>
  <c r="E64" i="43"/>
  <c r="D64" i="43"/>
  <c r="C64" i="43"/>
  <c r="D171" i="43" l="1"/>
  <c r="C171" i="43"/>
  <c r="E171" i="43"/>
  <c r="E426" i="43"/>
  <c r="D426" i="43"/>
  <c r="C426" i="43" l="1"/>
  <c r="C437" i="43" s="1"/>
  <c r="F245" i="43" l="1"/>
  <c r="F6" i="45" l="1"/>
  <c r="F7" i="45" l="1"/>
  <c r="P8" i="123" l="1"/>
  <c r="C7" i="45"/>
  <c r="D7" i="45" s="1"/>
  <c r="H7" i="45"/>
  <c r="O29" i="123" l="1"/>
  <c r="O53" i="123"/>
  <c r="O17" i="123"/>
  <c r="O10" i="123"/>
  <c r="O47" i="123"/>
  <c r="O41" i="123"/>
  <c r="O23" i="123"/>
  <c r="O35" i="123"/>
  <c r="O39" i="123" l="1"/>
  <c r="O36" i="123"/>
  <c r="O37" i="123"/>
  <c r="O38" i="123" s="1"/>
  <c r="O27" i="123"/>
  <c r="O25" i="123"/>
  <c r="O26" i="123" s="1"/>
  <c r="O24" i="123"/>
  <c r="O45" i="123"/>
  <c r="O42" i="123"/>
  <c r="O43" i="123"/>
  <c r="O44" i="123" s="1"/>
  <c r="O51" i="123"/>
  <c r="O48" i="123"/>
  <c r="O49" i="123"/>
  <c r="O18" i="123"/>
  <c r="O19" i="123"/>
  <c r="O21" i="123"/>
  <c r="O59" i="123"/>
  <c r="O54" i="123"/>
  <c r="O55" i="123"/>
  <c r="O57" i="123"/>
  <c r="O30" i="123"/>
  <c r="O33" i="123"/>
  <c r="O31" i="123"/>
  <c r="O32" i="123" s="1"/>
  <c r="O11" i="123"/>
  <c r="O12" i="123" s="1"/>
  <c r="O13" i="123"/>
  <c r="O15" i="123"/>
  <c r="C172" i="43"/>
  <c r="C172" i="118"/>
  <c r="O56" i="123" l="1"/>
  <c r="O20" i="123"/>
  <c r="O50" i="123"/>
  <c r="O14" i="123"/>
  <c r="L6" i="123" l="1"/>
  <c r="L5" i="123"/>
  <c r="L7" i="123"/>
  <c r="M7" i="123"/>
  <c r="M6" i="123" s="1"/>
  <c r="N5" i="123"/>
  <c r="O6" i="123" l="1"/>
  <c r="O8" i="123" s="1"/>
  <c r="O61" i="123" s="1"/>
  <c r="N8" i="123"/>
  <c r="S5" i="123"/>
  <c r="R7" i="123"/>
  <c r="L8" i="123"/>
  <c r="R5" i="123"/>
  <c r="S6" i="123"/>
  <c r="M8" i="123"/>
  <c r="R6" i="123"/>
  <c r="L31" i="123" l="1"/>
  <c r="L25" i="123"/>
  <c r="L43" i="123"/>
  <c r="L55" i="123"/>
  <c r="L49" i="123"/>
  <c r="L37" i="123"/>
  <c r="L19" i="123"/>
  <c r="L13" i="123"/>
  <c r="M17" i="123"/>
  <c r="T10" i="123"/>
  <c r="M12" i="123"/>
  <c r="M13" i="123"/>
  <c r="M15" i="123"/>
  <c r="M29" i="123"/>
  <c r="M35" i="123"/>
  <c r="M53" i="123"/>
  <c r="M23" i="123"/>
  <c r="M41" i="123"/>
  <c r="M47" i="123"/>
  <c r="L11" i="123"/>
  <c r="L12" i="123"/>
  <c r="L24" i="123"/>
  <c r="L42" i="123"/>
  <c r="L48" i="123"/>
  <c r="L18" i="123"/>
  <c r="L36" i="123"/>
  <c r="L30" i="123"/>
  <c r="L54" i="123"/>
  <c r="N17" i="123"/>
  <c r="N23" i="123"/>
  <c r="N47" i="123"/>
  <c r="N10" i="123"/>
  <c r="N11" i="123" s="1"/>
  <c r="N35" i="123"/>
  <c r="N29" i="123"/>
  <c r="N41" i="123"/>
  <c r="N53" i="123"/>
  <c r="M11" i="123"/>
  <c r="L39" i="123"/>
  <c r="L27" i="123"/>
  <c r="L33" i="123"/>
  <c r="L45" i="123"/>
  <c r="L57" i="123"/>
  <c r="L51" i="123"/>
  <c r="L21" i="123"/>
  <c r="L15" i="123"/>
  <c r="M14" i="123" l="1"/>
  <c r="M10" i="123" s="1"/>
  <c r="M59" i="123" s="1"/>
  <c r="N59" i="123"/>
  <c r="N61" i="123" s="1"/>
  <c r="N57" i="123"/>
  <c r="N55" i="123"/>
  <c r="N54" i="123"/>
  <c r="N33" i="123"/>
  <c r="N31" i="123"/>
  <c r="N30" i="123"/>
  <c r="N13" i="123"/>
  <c r="N27" i="123"/>
  <c r="N25" i="123"/>
  <c r="N26" i="123" s="1"/>
  <c r="N24" i="123"/>
  <c r="M51" i="123"/>
  <c r="M49" i="123"/>
  <c r="M48" i="123"/>
  <c r="M27" i="123"/>
  <c r="M25" i="123"/>
  <c r="M24" i="123"/>
  <c r="M39" i="123"/>
  <c r="M37" i="123"/>
  <c r="M36" i="123"/>
  <c r="M21" i="123"/>
  <c r="M19" i="123"/>
  <c r="M18" i="123"/>
  <c r="L20" i="123"/>
  <c r="L17" i="123" s="1"/>
  <c r="L50" i="123"/>
  <c r="L47" i="123" s="1"/>
  <c r="L44" i="123"/>
  <c r="L41" i="123" s="1"/>
  <c r="L32" i="123"/>
  <c r="L29" i="123" s="1"/>
  <c r="N45" i="123"/>
  <c r="N43" i="123"/>
  <c r="N42" i="123"/>
  <c r="N39" i="123"/>
  <c r="N37" i="123"/>
  <c r="N36" i="123"/>
  <c r="N51" i="123"/>
  <c r="N49" i="123"/>
  <c r="N48" i="123"/>
  <c r="N21" i="123"/>
  <c r="N19" i="123"/>
  <c r="N18" i="123"/>
  <c r="M45" i="123"/>
  <c r="M43" i="123"/>
  <c r="M42" i="123"/>
  <c r="M57" i="123"/>
  <c r="M55" i="123"/>
  <c r="M54" i="123"/>
  <c r="M33" i="123"/>
  <c r="M31" i="123"/>
  <c r="M30" i="123"/>
  <c r="L14" i="123"/>
  <c r="L10" i="123" s="1"/>
  <c r="L38" i="123"/>
  <c r="L35" i="123" s="1"/>
  <c r="L56" i="123"/>
  <c r="L53" i="123" s="1"/>
  <c r="L26" i="123"/>
  <c r="L23" i="123" s="1"/>
  <c r="M56" i="123" l="1"/>
  <c r="M44" i="123"/>
  <c r="N50" i="123"/>
  <c r="N44" i="123"/>
  <c r="M38" i="123"/>
  <c r="M50" i="123"/>
  <c r="N56" i="123"/>
  <c r="L59" i="123"/>
  <c r="L61" i="123" s="1"/>
  <c r="M32" i="123"/>
  <c r="N20" i="123"/>
  <c r="N38" i="123"/>
  <c r="M20" i="123"/>
  <c r="M26" i="123"/>
  <c r="N12" i="123"/>
  <c r="N15" i="123"/>
  <c r="N32" i="123"/>
  <c r="P62" i="123"/>
  <c r="M61" i="123"/>
  <c r="P55" i="123" l="1"/>
  <c r="P53" i="123"/>
  <c r="P49" i="123"/>
  <c r="P47" i="123"/>
  <c r="Q47" i="123" s="1"/>
  <c r="P43" i="123"/>
  <c r="P41" i="123"/>
  <c r="Q41" i="123" s="1"/>
  <c r="P37" i="123"/>
  <c r="P35" i="123"/>
  <c r="Q35" i="123" s="1"/>
  <c r="P31" i="123"/>
  <c r="P29" i="123"/>
  <c r="Q29" i="123" s="1"/>
  <c r="P25" i="123"/>
  <c r="P23" i="123"/>
  <c r="Q23" i="123" s="1"/>
  <c r="P19" i="123"/>
  <c r="P17" i="123"/>
  <c r="Q17" i="123" s="1"/>
  <c r="P13" i="123"/>
  <c r="P10" i="123"/>
  <c r="Q10" i="123" s="1"/>
  <c r="F5" i="124" s="1"/>
  <c r="H5" i="124" s="1"/>
  <c r="P11" i="123"/>
  <c r="Q11" i="123" s="1"/>
  <c r="F6" i="124" s="1"/>
  <c r="H6" i="124" s="1"/>
  <c r="P6" i="123"/>
  <c r="Q6" i="123" s="1"/>
  <c r="P57" i="123"/>
  <c r="Q57" i="123" s="1"/>
  <c r="P54" i="123"/>
  <c r="Q54" i="123" s="1"/>
  <c r="P51" i="123"/>
  <c r="Q51" i="123" s="1"/>
  <c r="P48" i="123"/>
  <c r="Q48" i="123" s="1"/>
  <c r="P45" i="123"/>
  <c r="Q45" i="123" s="1"/>
  <c r="P42" i="123"/>
  <c r="Q42" i="123" s="1"/>
  <c r="P39" i="123"/>
  <c r="Q39" i="123" s="1"/>
  <c r="P36" i="123"/>
  <c r="Q36" i="123" s="1"/>
  <c r="P33" i="123"/>
  <c r="Q33" i="123" s="1"/>
  <c r="P30" i="123"/>
  <c r="Q30" i="123" s="1"/>
  <c r="P27" i="123"/>
  <c r="Q27" i="123" s="1"/>
  <c r="P24" i="123"/>
  <c r="Q24" i="123" s="1"/>
  <c r="P21" i="123"/>
  <c r="Q21" i="123" s="1"/>
  <c r="P18" i="123"/>
  <c r="Q18" i="123" s="1"/>
  <c r="P15" i="123"/>
  <c r="P12" i="123"/>
  <c r="Q12" i="123" s="1"/>
  <c r="P5" i="123"/>
  <c r="Q5" i="123" s="1"/>
  <c r="P7" i="123"/>
  <c r="Q7" i="123" s="1"/>
  <c r="Q15" i="123"/>
  <c r="F8" i="124" s="1"/>
  <c r="N14" i="123"/>
  <c r="Q8" i="123" l="1"/>
  <c r="P14" i="123"/>
  <c r="Q13" i="123"/>
  <c r="Q14" i="123" s="1"/>
  <c r="F7" i="124" s="1"/>
  <c r="P20" i="123"/>
  <c r="Q19" i="123"/>
  <c r="Q20" i="123" s="1"/>
  <c r="P26" i="123"/>
  <c r="Q25" i="123"/>
  <c r="Q26" i="123" s="1"/>
  <c r="P32" i="123"/>
  <c r="Q31" i="123"/>
  <c r="Q32" i="123" s="1"/>
  <c r="P38" i="123"/>
  <c r="Q37" i="123"/>
  <c r="Q38" i="123" s="1"/>
  <c r="P44" i="123"/>
  <c r="Q43" i="123"/>
  <c r="Q44" i="123" s="1"/>
  <c r="P50" i="123"/>
  <c r="Q49" i="123"/>
  <c r="Q50" i="123" s="1"/>
  <c r="P56" i="123"/>
  <c r="Q55" i="123"/>
  <c r="Q56" i="123" s="1"/>
  <c r="P59" i="123"/>
  <c r="P61" i="123" s="1"/>
  <c r="Q53" i="123"/>
  <c r="Q59" i="123" s="1"/>
  <c r="Q66" i="123" s="1"/>
  <c r="F28" i="124" l="1"/>
  <c r="F12" i="124"/>
  <c r="F36" i="124"/>
  <c r="F16" i="124"/>
  <c r="F22" i="124"/>
  <c r="K8" i="124"/>
  <c r="H8" i="124"/>
  <c r="L8" i="124" s="1"/>
  <c r="M8" i="124" s="1"/>
  <c r="J8" i="124"/>
  <c r="F20" i="124"/>
  <c r="F24" i="124"/>
  <c r="F32" i="124"/>
  <c r="Q61" i="123"/>
  <c r="P8" i="124" l="1"/>
  <c r="Q8" i="124" s="1"/>
  <c r="P6" i="124"/>
  <c r="Q6" i="124" s="1"/>
  <c r="K32" i="124"/>
  <c r="H32" i="124"/>
  <c r="L32" i="124" s="1"/>
  <c r="M32" i="124" s="1"/>
  <c r="J32" i="124"/>
  <c r="K20" i="124"/>
  <c r="H20" i="124"/>
  <c r="L20" i="124" s="1"/>
  <c r="M20" i="124" s="1"/>
  <c r="J20" i="124"/>
  <c r="K36" i="124"/>
  <c r="H36" i="124"/>
  <c r="L36" i="124" s="1"/>
  <c r="M36" i="124" s="1"/>
  <c r="J36" i="124"/>
  <c r="K24" i="124"/>
  <c r="H24" i="124"/>
  <c r="L24" i="124" s="1"/>
  <c r="M24" i="124" s="1"/>
  <c r="J24" i="124"/>
  <c r="J22" i="124"/>
  <c r="K22" i="124"/>
  <c r="H22" i="124"/>
  <c r="L22" i="124" s="1"/>
  <c r="M22" i="124" s="1"/>
  <c r="K16" i="124"/>
  <c r="H16" i="124"/>
  <c r="L16" i="124" s="1"/>
  <c r="M16" i="124" s="1"/>
  <c r="J16" i="124"/>
  <c r="K12" i="124"/>
  <c r="H12" i="124"/>
  <c r="L12" i="124" s="1"/>
  <c r="M12" i="124" s="1"/>
  <c r="J12" i="124"/>
  <c r="K28" i="124"/>
  <c r="H28" i="124"/>
  <c r="L28" i="124" s="1"/>
  <c r="M28" i="124" s="1"/>
  <c r="J28" i="124"/>
  <c r="F35" i="124"/>
  <c r="F10" i="45"/>
  <c r="G10" i="45"/>
  <c r="F8" i="45"/>
  <c r="G11" i="45"/>
  <c r="F19" i="124" l="1"/>
  <c r="F31" i="124"/>
  <c r="F23" i="124"/>
  <c r="F15" i="124"/>
  <c r="F11" i="124"/>
  <c r="K35" i="124"/>
  <c r="H35" i="124"/>
  <c r="L35" i="124" s="1"/>
  <c r="M35" i="124" s="1"/>
  <c r="J35" i="124"/>
  <c r="K6" i="124"/>
  <c r="L6" i="124"/>
  <c r="M6" i="124" s="1"/>
  <c r="J6" i="124"/>
  <c r="F27" i="124"/>
  <c r="H8" i="45"/>
  <c r="C8" i="45"/>
  <c r="D8" i="45" s="1"/>
  <c r="C10" i="45"/>
  <c r="D10" i="45" s="1"/>
  <c r="H10" i="45"/>
  <c r="J7" i="124" l="1"/>
  <c r="H7" i="124"/>
  <c r="L7" i="124" s="1"/>
  <c r="M7" i="124" s="1"/>
  <c r="K7" i="124"/>
  <c r="K27" i="124"/>
  <c r="H27" i="124"/>
  <c r="L27" i="124" s="1"/>
  <c r="M27" i="124" s="1"/>
  <c r="J27" i="124"/>
  <c r="K11" i="124"/>
  <c r="H11" i="124"/>
  <c r="L11" i="124" s="1"/>
  <c r="M11" i="124" s="1"/>
  <c r="J11" i="124"/>
  <c r="K15" i="124"/>
  <c r="H15" i="124"/>
  <c r="L15" i="124" s="1"/>
  <c r="M15" i="124" s="1"/>
  <c r="J15" i="124"/>
  <c r="K23" i="124"/>
  <c r="H23" i="124"/>
  <c r="L23" i="124" s="1"/>
  <c r="M23" i="124" s="1"/>
  <c r="J23" i="124"/>
  <c r="K31" i="124"/>
  <c r="H31" i="124"/>
  <c r="L31" i="124" s="1"/>
  <c r="M31" i="124" s="1"/>
  <c r="J31" i="124"/>
  <c r="K19" i="124"/>
  <c r="H19" i="124"/>
  <c r="L19" i="124" s="1"/>
  <c r="M19" i="124" s="1"/>
  <c r="J19" i="124"/>
  <c r="F34" i="124"/>
  <c r="P7" i="124" l="1"/>
  <c r="Q7" i="124" s="1"/>
  <c r="Q9" i="124" s="1"/>
  <c r="F10" i="124"/>
  <c r="F18" i="124"/>
  <c r="F14" i="124"/>
  <c r="F30" i="124"/>
  <c r="F26" i="124"/>
  <c r="F39" i="124"/>
  <c r="J34" i="124"/>
  <c r="K34" i="124"/>
  <c r="H34" i="124"/>
  <c r="L34" i="124" s="1"/>
  <c r="M34" i="124" s="1"/>
  <c r="J5" i="124"/>
  <c r="K5" i="124"/>
  <c r="L5" i="124"/>
  <c r="M5" i="124" s="1"/>
  <c r="J26" i="124" l="1"/>
  <c r="K26" i="124"/>
  <c r="H26" i="124"/>
  <c r="L26" i="124" s="1"/>
  <c r="M26" i="124" s="1"/>
  <c r="J30" i="124"/>
  <c r="K30" i="124"/>
  <c r="H30" i="124"/>
  <c r="L30" i="124" s="1"/>
  <c r="M30" i="124" s="1"/>
  <c r="J14" i="124"/>
  <c r="H14" i="124"/>
  <c r="L14" i="124" s="1"/>
  <c r="M14" i="124" s="1"/>
  <c r="K14" i="124"/>
  <c r="J18" i="124"/>
  <c r="H18" i="124"/>
  <c r="L18" i="124" s="1"/>
  <c r="M18" i="124" s="1"/>
  <c r="K18" i="124"/>
  <c r="J10" i="124"/>
  <c r="H10" i="124"/>
  <c r="L10" i="124" s="1"/>
  <c r="M10" i="124" s="1"/>
  <c r="K10" i="124"/>
  <c r="J39" i="124"/>
  <c r="K39" i="124"/>
  <c r="F42" i="124"/>
  <c r="F11" i="45"/>
  <c r="C11" i="45" l="1"/>
  <c r="D11" i="45" s="1"/>
  <c r="H11" i="45"/>
  <c r="G6" i="45"/>
  <c r="H6" i="45" s="1"/>
  <c r="C6" i="45"/>
  <c r="D6" i="45" s="1"/>
  <c r="F5" i="45" l="1"/>
  <c r="H5" i="45" l="1"/>
  <c r="C5" i="45"/>
  <c r="D5" i="45" s="1"/>
</calcChain>
</file>

<file path=xl/comments1.xml><?xml version="1.0" encoding="utf-8"?>
<comments xmlns="http://schemas.openxmlformats.org/spreadsheetml/2006/main">
  <authors>
    <author>kerry</author>
  </authors>
  <commentList>
    <comment ref="H15" authorId="0">
      <text>
        <r>
          <rPr>
            <b/>
            <sz val="8"/>
            <color indexed="81"/>
            <rFont val="Tahoma"/>
            <family val="2"/>
          </rPr>
          <t>kerry:</t>
        </r>
        <r>
          <rPr>
            <sz val="8"/>
            <color indexed="81"/>
            <rFont val="Tahoma"/>
            <family val="2"/>
          </rPr>
          <t xml:space="preserve">
needs adjusting for Trentham Military
SL: adj in the main rates wk book</t>
        </r>
      </text>
    </comment>
    <comment ref="H16" authorId="0">
      <text>
        <r>
          <rPr>
            <b/>
            <sz val="8"/>
            <color indexed="81"/>
            <rFont val="Tahoma"/>
            <family val="2"/>
          </rPr>
          <t>kerry:</t>
        </r>
        <r>
          <rPr>
            <sz val="8"/>
            <color indexed="81"/>
            <rFont val="Tahoma"/>
            <family val="2"/>
          </rPr>
          <t xml:space="preserve">
needs adjusting for Trentham Military
SL: adj in the main rate wk book</t>
        </r>
      </text>
    </comment>
  </commentList>
</comments>
</file>

<file path=xl/comments2.xml><?xml version="1.0" encoding="utf-8"?>
<comments xmlns="http://schemas.openxmlformats.org/spreadsheetml/2006/main">
  <authors>
    <author>kerry</author>
  </authors>
  <commentList>
    <comment ref="H15" authorId="0">
      <text>
        <r>
          <rPr>
            <b/>
            <sz val="8"/>
            <color indexed="81"/>
            <rFont val="Tahoma"/>
            <family val="2"/>
          </rPr>
          <t>kerry:</t>
        </r>
        <r>
          <rPr>
            <sz val="8"/>
            <color indexed="81"/>
            <rFont val="Tahoma"/>
            <family val="2"/>
          </rPr>
          <t xml:space="preserve">
needs adjusting for Trentham Military
SL: adj in the main rates wk book</t>
        </r>
      </text>
    </comment>
    <comment ref="H16" authorId="0">
      <text>
        <r>
          <rPr>
            <b/>
            <sz val="8"/>
            <color indexed="81"/>
            <rFont val="Tahoma"/>
            <family val="2"/>
          </rPr>
          <t>kerry:</t>
        </r>
        <r>
          <rPr>
            <sz val="8"/>
            <color indexed="81"/>
            <rFont val="Tahoma"/>
            <family val="2"/>
          </rPr>
          <t xml:space="preserve">
needs adjusting for Trentham Military
SL: adj in the main rate wk book</t>
        </r>
      </text>
    </comment>
  </commentList>
</comments>
</file>

<file path=xl/comments3.xml><?xml version="1.0" encoding="utf-8"?>
<comments xmlns="http://schemas.openxmlformats.org/spreadsheetml/2006/main">
  <authors>
    <author>Michael Kwong</author>
    <author>Kerry Saywell</author>
    <author>cockerl</author>
    <author>Linda</author>
  </authors>
  <commentList>
    <comment ref="F10" authorId="0">
      <text>
        <r>
          <rPr>
            <b/>
            <sz val="9"/>
            <color indexed="81"/>
            <rFont val="Tahoma"/>
            <family val="2"/>
          </rPr>
          <t>Michael Kwong:</t>
        </r>
        <r>
          <rPr>
            <sz val="9"/>
            <color indexed="81"/>
            <rFont val="Tahoma"/>
            <family val="2"/>
          </rPr>
          <t xml:space="preserve">
Contract variation starts 20/11/2016</t>
        </r>
      </text>
    </comment>
    <comment ref="A15" authorId="1">
      <text>
        <r>
          <rPr>
            <b/>
            <sz val="9"/>
            <color indexed="81"/>
            <rFont val="Tahoma"/>
            <family val="2"/>
          </rPr>
          <t>Kerry Saywell:</t>
        </r>
        <r>
          <rPr>
            <sz val="9"/>
            <color indexed="81"/>
            <rFont val="Tahoma"/>
            <family val="2"/>
          </rPr>
          <t xml:space="preserve">
temp</t>
        </r>
      </text>
    </comment>
    <comment ref="F17" authorId="0">
      <text>
        <r>
          <rPr>
            <b/>
            <sz val="9"/>
            <color indexed="81"/>
            <rFont val="Tahoma"/>
            <family val="2"/>
          </rPr>
          <t>Michael Kwong:</t>
        </r>
        <r>
          <rPr>
            <sz val="9"/>
            <color indexed="81"/>
            <rFont val="Tahoma"/>
            <family val="2"/>
          </rPr>
          <t xml:space="preserve">
Contract variation starts 20/11/2016</t>
        </r>
      </text>
    </comment>
    <comment ref="F21" authorId="0">
      <text>
        <r>
          <rPr>
            <b/>
            <sz val="9"/>
            <color indexed="81"/>
            <rFont val="Tahoma"/>
            <family val="2"/>
          </rPr>
          <t>Michael Kwong:</t>
        </r>
        <r>
          <rPr>
            <sz val="9"/>
            <color indexed="81"/>
            <rFont val="Tahoma"/>
            <family val="2"/>
          </rPr>
          <t xml:space="preserve">
Contract variation starts 20/11/2016</t>
        </r>
      </text>
    </comment>
    <comment ref="F26" authorId="0">
      <text>
        <r>
          <rPr>
            <b/>
            <sz val="9"/>
            <color indexed="81"/>
            <rFont val="Tahoma"/>
            <family val="2"/>
          </rPr>
          <t>Michael Kwong:</t>
        </r>
        <r>
          <rPr>
            <sz val="9"/>
            <color indexed="81"/>
            <rFont val="Tahoma"/>
            <family val="2"/>
          </rPr>
          <t xml:space="preserve">
Contract variation starts 20/11/2016</t>
        </r>
      </text>
    </comment>
    <comment ref="F28" authorId="0">
      <text>
        <r>
          <rPr>
            <b/>
            <sz val="9"/>
            <color indexed="81"/>
            <rFont val="Tahoma"/>
            <family val="2"/>
          </rPr>
          <t>Michael Kwong:</t>
        </r>
        <r>
          <rPr>
            <sz val="9"/>
            <color indexed="81"/>
            <rFont val="Tahoma"/>
            <family val="2"/>
          </rPr>
          <t xml:space="preserve">
Contract variation starts 20/11/2016</t>
        </r>
      </text>
    </comment>
    <comment ref="F77" authorId="0">
      <text>
        <r>
          <rPr>
            <b/>
            <sz val="9"/>
            <color indexed="81"/>
            <rFont val="Tahoma"/>
            <family val="2"/>
          </rPr>
          <t>Michael Kwong:</t>
        </r>
        <r>
          <rPr>
            <sz val="9"/>
            <color indexed="81"/>
            <rFont val="Tahoma"/>
            <family val="2"/>
          </rPr>
          <t xml:space="preserve">
Contract variation starts 11/12/2016</t>
        </r>
      </text>
    </comment>
    <comment ref="AI78" authorId="0">
      <text>
        <r>
          <rPr>
            <b/>
            <sz val="9"/>
            <color indexed="81"/>
            <rFont val="Tahoma"/>
            <family val="2"/>
          </rPr>
          <t>Michael Kwong:</t>
        </r>
        <r>
          <rPr>
            <sz val="9"/>
            <color indexed="81"/>
            <rFont val="Tahoma"/>
            <family val="2"/>
          </rPr>
          <t xml:space="preserve">
Pro Rata since variation starts on the 11th of Dec
divided by 30 to get the amount per day and multiplied by the number of days in the month from the 11th (21)</t>
        </r>
      </text>
    </comment>
    <comment ref="F84" authorId="0">
      <text>
        <r>
          <rPr>
            <b/>
            <sz val="9"/>
            <color indexed="81"/>
            <rFont val="Tahoma"/>
            <family val="2"/>
          </rPr>
          <t>Michael Kwong:</t>
        </r>
        <r>
          <rPr>
            <sz val="9"/>
            <color indexed="81"/>
            <rFont val="Tahoma"/>
            <family val="2"/>
          </rPr>
          <t xml:space="preserve">
Contract variation starts 11/12/2016</t>
        </r>
      </text>
    </comment>
    <comment ref="AI85" authorId="0">
      <text>
        <r>
          <rPr>
            <b/>
            <sz val="9"/>
            <color indexed="81"/>
            <rFont val="Tahoma"/>
            <family val="2"/>
          </rPr>
          <t>Michael Kwong:</t>
        </r>
        <r>
          <rPr>
            <sz val="9"/>
            <color indexed="81"/>
            <rFont val="Tahoma"/>
            <family val="2"/>
          </rPr>
          <t xml:space="preserve">
Pro Rata since variation starts on the 11th of Dec
divided by 30 to get the amount per day and multiplied by the number of days in the month from the 11th (21)</t>
        </r>
      </text>
    </comment>
    <comment ref="R89" authorId="2">
      <text>
        <r>
          <rPr>
            <b/>
            <sz val="8"/>
            <color indexed="81"/>
            <rFont val="Tahoma"/>
            <family val="2"/>
          </rPr>
          <t>cockerl:</t>
        </r>
        <r>
          <rPr>
            <sz val="8"/>
            <color indexed="81"/>
            <rFont val="Tahoma"/>
            <family val="2"/>
          </rPr>
          <t xml:space="preserve">
90 business day right to terminate, as advised by Rob B
27.05.09
</t>
        </r>
      </text>
    </comment>
    <comment ref="F91" authorId="0">
      <text>
        <r>
          <rPr>
            <b/>
            <sz val="9"/>
            <color indexed="81"/>
            <rFont val="Tahoma"/>
            <family val="2"/>
          </rPr>
          <t>Michael Kwong:</t>
        </r>
        <r>
          <rPr>
            <sz val="9"/>
            <color indexed="81"/>
            <rFont val="Tahoma"/>
            <family val="2"/>
          </rPr>
          <t xml:space="preserve">
Contract variation starts 11/12/2016</t>
        </r>
      </text>
    </comment>
    <comment ref="AI92" authorId="0">
      <text>
        <r>
          <rPr>
            <b/>
            <sz val="9"/>
            <color indexed="81"/>
            <rFont val="Tahoma"/>
            <family val="2"/>
          </rPr>
          <t>Michael Kwong:</t>
        </r>
        <r>
          <rPr>
            <sz val="9"/>
            <color indexed="81"/>
            <rFont val="Tahoma"/>
            <family val="2"/>
          </rPr>
          <t xml:space="preserve">
Pro Rata since variation starts on the 11th of Dec
divided by 30 to get the amount per day and multiplied by the number of days in the month from the 11th (21)</t>
        </r>
      </text>
    </comment>
    <comment ref="F93" authorId="0">
      <text>
        <r>
          <rPr>
            <b/>
            <sz val="9"/>
            <color indexed="81"/>
            <rFont val="Tahoma"/>
            <family val="2"/>
          </rPr>
          <t>Michael Kwong:</t>
        </r>
        <r>
          <rPr>
            <sz val="9"/>
            <color indexed="81"/>
            <rFont val="Tahoma"/>
            <family val="2"/>
          </rPr>
          <t xml:space="preserve">
Contract variation starts 11/12/2016</t>
        </r>
      </text>
    </comment>
    <comment ref="AI94" authorId="0">
      <text>
        <r>
          <rPr>
            <b/>
            <sz val="9"/>
            <color indexed="81"/>
            <rFont val="Tahoma"/>
            <family val="2"/>
          </rPr>
          <t>Michael Kwong:</t>
        </r>
        <r>
          <rPr>
            <sz val="9"/>
            <color indexed="81"/>
            <rFont val="Tahoma"/>
            <family val="2"/>
          </rPr>
          <t xml:space="preserve">
Pro Rata since variation starts on the 11th of Dec
divided by 30 to get the amount per day and multiplied by the number of days in the month from the 11th (21)</t>
        </r>
      </text>
    </comment>
    <comment ref="K127" authorId="3">
      <text>
        <r>
          <rPr>
            <b/>
            <sz val="9"/>
            <color indexed="81"/>
            <rFont val="Tahoma"/>
            <family val="2"/>
          </rPr>
          <t>Linda:</t>
        </r>
        <r>
          <rPr>
            <sz val="9"/>
            <color indexed="81"/>
            <rFont val="Tahoma"/>
            <family val="2"/>
          </rPr>
          <t xml:space="preserve">
rounding adjust</t>
        </r>
      </text>
    </comment>
  </commentList>
</comments>
</file>

<file path=xl/comments4.xml><?xml version="1.0" encoding="utf-8"?>
<comments xmlns="http://schemas.openxmlformats.org/spreadsheetml/2006/main">
  <authors>
    <author>Linda Cocker</author>
    <author>Kerry Saywell</author>
    <author>kerry</author>
    <author>cockerl</author>
    <author>Michael Kwong</author>
    <author>Rong Liu</author>
    <author>Peter Doherty</author>
    <author>Linda</author>
    <author>innesr</author>
  </authors>
  <commentList>
    <comment ref="X2" authorId="0">
      <text>
        <r>
          <rPr>
            <b/>
            <sz val="8"/>
            <color indexed="81"/>
            <rFont val="Tahoma"/>
            <family val="2"/>
          </rPr>
          <t>Linda Cocker:
2013/14 4,419,357 CV023</t>
        </r>
        <r>
          <rPr>
            <sz val="8"/>
            <color indexed="81"/>
            <rFont val="Tahoma"/>
            <family val="2"/>
          </rPr>
          <t xml:space="preserve">
2012/13
7,365,289
CV020 </t>
        </r>
      </text>
    </comment>
    <comment ref="I7" authorId="1">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N7" authorId="1">
      <text>
        <r>
          <rPr>
            <b/>
            <sz val="8"/>
            <color indexed="81"/>
            <rFont val="Tahoma"/>
            <family val="2"/>
          </rPr>
          <t>Kerry Saywell:</t>
        </r>
        <r>
          <rPr>
            <sz val="8"/>
            <color indexed="81"/>
            <rFont val="Tahoma"/>
            <family val="2"/>
          </rPr>
          <t xml:space="preserve">
this column of dates must be entered as the 
1st of the month (to match vlookup on CPP
)</t>
        </r>
      </text>
    </comment>
    <comment ref="O7" authorId="2">
      <text>
        <r>
          <rPr>
            <b/>
            <sz val="8"/>
            <color indexed="81"/>
            <rFont val="Tahoma"/>
            <family val="2"/>
          </rPr>
          <t>kerry:</t>
        </r>
        <r>
          <rPr>
            <sz val="8"/>
            <color indexed="81"/>
            <rFont val="Tahoma"/>
            <family val="2"/>
          </rPr>
          <t xml:space="preserve">
for the purposes of the formula the date must be the first day of the last month of the quarter
</t>
        </r>
      </text>
    </comment>
    <comment ref="R8" authorId="3">
      <text>
        <r>
          <rPr>
            <b/>
            <sz val="8"/>
            <color indexed="81"/>
            <rFont val="Tahoma"/>
            <family val="2"/>
          </rPr>
          <t>cockerl:</t>
        </r>
        <r>
          <rPr>
            <sz val="8"/>
            <color indexed="81"/>
            <rFont val="Tahoma"/>
            <family val="2"/>
          </rPr>
          <t xml:space="preserve">
90 business day right to terminate, as advised by Rob B
27.05.09
</t>
        </r>
      </text>
    </comment>
    <comment ref="F9" authorId="4">
      <text>
        <r>
          <rPr>
            <b/>
            <sz val="9"/>
            <color indexed="81"/>
            <rFont val="Tahoma"/>
            <family val="2"/>
          </rPr>
          <t>Michael Kwong:</t>
        </r>
        <r>
          <rPr>
            <sz val="9"/>
            <color indexed="81"/>
            <rFont val="Tahoma"/>
            <family val="2"/>
          </rPr>
          <t xml:space="preserve">
Contract variation starts 11/12/2016</t>
        </r>
      </text>
    </comment>
    <comment ref="R10" authorId="3">
      <text>
        <r>
          <rPr>
            <b/>
            <sz val="8"/>
            <color indexed="81"/>
            <rFont val="Tahoma"/>
            <family val="2"/>
          </rPr>
          <t>cockerl:</t>
        </r>
        <r>
          <rPr>
            <sz val="8"/>
            <color indexed="81"/>
            <rFont val="Tahoma"/>
            <family val="2"/>
          </rPr>
          <t xml:space="preserve">
90 business day right to terminate, as advised by Rob B
27.05.09
</t>
        </r>
      </text>
    </comment>
    <comment ref="R11" authorId="3">
      <text>
        <r>
          <rPr>
            <b/>
            <sz val="8"/>
            <color indexed="81"/>
            <rFont val="Tahoma"/>
            <family val="2"/>
          </rPr>
          <t>cockerl:</t>
        </r>
        <r>
          <rPr>
            <sz val="8"/>
            <color indexed="81"/>
            <rFont val="Tahoma"/>
            <family val="2"/>
          </rPr>
          <t xml:space="preserve">
90 business day right to terminate, as advised by Rob B
27.05.09
</t>
        </r>
      </text>
    </comment>
    <comment ref="R12" authorId="3">
      <text>
        <r>
          <rPr>
            <b/>
            <sz val="8"/>
            <color indexed="81"/>
            <rFont val="Tahoma"/>
            <family val="2"/>
          </rPr>
          <t>cockerl:</t>
        </r>
        <r>
          <rPr>
            <sz val="8"/>
            <color indexed="81"/>
            <rFont val="Tahoma"/>
            <family val="2"/>
          </rPr>
          <t xml:space="preserve">
90 business day right to terminate, as advised by Rob B
27.05.09
</t>
        </r>
      </text>
    </comment>
    <comment ref="R13" authorId="3">
      <text>
        <r>
          <rPr>
            <b/>
            <sz val="8"/>
            <color indexed="81"/>
            <rFont val="Tahoma"/>
            <family val="2"/>
          </rPr>
          <t>cockerl:</t>
        </r>
        <r>
          <rPr>
            <sz val="8"/>
            <color indexed="81"/>
            <rFont val="Tahoma"/>
            <family val="2"/>
          </rPr>
          <t xml:space="preserve">
90 business day right to terminate, as advised by Rob B
27.05.09
</t>
        </r>
      </text>
    </comment>
    <comment ref="R14" authorId="3">
      <text>
        <r>
          <rPr>
            <b/>
            <sz val="8"/>
            <color indexed="81"/>
            <rFont val="Tahoma"/>
            <family val="2"/>
          </rPr>
          <t>cockerl:</t>
        </r>
        <r>
          <rPr>
            <sz val="8"/>
            <color indexed="81"/>
            <rFont val="Tahoma"/>
            <family val="2"/>
          </rPr>
          <t xml:space="preserve">
90 business day right to terminate, as advised by Rob B
27.05.09
</t>
        </r>
      </text>
    </comment>
    <comment ref="R15" authorId="3">
      <text>
        <r>
          <rPr>
            <b/>
            <sz val="8"/>
            <color indexed="81"/>
            <rFont val="Tahoma"/>
            <family val="2"/>
          </rPr>
          <t>cockerl:</t>
        </r>
        <r>
          <rPr>
            <sz val="8"/>
            <color indexed="81"/>
            <rFont val="Tahoma"/>
            <family val="2"/>
          </rPr>
          <t xml:space="preserve">
90 business day right to terminate, as advised by Rob B
27.05.09
</t>
        </r>
      </text>
    </comment>
    <comment ref="R16" authorId="3">
      <text>
        <r>
          <rPr>
            <b/>
            <sz val="8"/>
            <color indexed="81"/>
            <rFont val="Tahoma"/>
            <family val="2"/>
          </rPr>
          <t>cockerl:</t>
        </r>
        <r>
          <rPr>
            <sz val="8"/>
            <color indexed="81"/>
            <rFont val="Tahoma"/>
            <family val="2"/>
          </rPr>
          <t xml:space="preserve">
90 business day right to terminate, as advised by Rob B
27.05.09
</t>
        </r>
      </text>
    </comment>
    <comment ref="R17" authorId="3">
      <text>
        <r>
          <rPr>
            <b/>
            <sz val="8"/>
            <color indexed="81"/>
            <rFont val="Tahoma"/>
            <family val="2"/>
          </rPr>
          <t>cockerl:</t>
        </r>
        <r>
          <rPr>
            <sz val="8"/>
            <color indexed="81"/>
            <rFont val="Tahoma"/>
            <family val="2"/>
          </rPr>
          <t xml:space="preserve">
90 business day right to terminate, as advised by Rob B
27.05.09
</t>
        </r>
      </text>
    </comment>
    <comment ref="D18" authorId="0">
      <text>
        <r>
          <rPr>
            <b/>
            <sz val="8"/>
            <color indexed="81"/>
            <rFont val="Tahoma"/>
            <family val="2"/>
          </rPr>
          <t>Linda Cocker:</t>
        </r>
        <r>
          <rPr>
            <sz val="8"/>
            <color indexed="81"/>
            <rFont val="Tahoma"/>
            <family val="2"/>
          </rPr>
          <t xml:space="preserve">
from 13.1.13
</t>
        </r>
      </text>
    </comment>
    <comment ref="R18" authorId="3">
      <text>
        <r>
          <rPr>
            <b/>
            <sz val="8"/>
            <color indexed="81"/>
            <rFont val="Tahoma"/>
            <family val="2"/>
          </rPr>
          <t>cockerl:</t>
        </r>
        <r>
          <rPr>
            <sz val="8"/>
            <color indexed="81"/>
            <rFont val="Tahoma"/>
            <family val="2"/>
          </rPr>
          <t xml:space="preserve">
90 business day right to terminate, as advised by Rob B
27.05.09
</t>
        </r>
      </text>
    </comment>
    <comment ref="D19" authorId="0">
      <text>
        <r>
          <rPr>
            <b/>
            <sz val="8"/>
            <color indexed="81"/>
            <rFont val="Tahoma"/>
            <family val="2"/>
          </rPr>
          <t>Linda Cocker:</t>
        </r>
        <r>
          <rPr>
            <sz val="8"/>
            <color indexed="81"/>
            <rFont val="Tahoma"/>
            <family val="2"/>
          </rPr>
          <t xml:space="preserve">
from 13.1.13
</t>
        </r>
      </text>
    </comment>
    <comment ref="R19" authorId="3">
      <text>
        <r>
          <rPr>
            <b/>
            <sz val="8"/>
            <color indexed="81"/>
            <rFont val="Tahoma"/>
            <family val="2"/>
          </rPr>
          <t>cockerl:</t>
        </r>
        <r>
          <rPr>
            <sz val="8"/>
            <color indexed="81"/>
            <rFont val="Tahoma"/>
            <family val="2"/>
          </rPr>
          <t xml:space="preserve">
90 business day right to terminate, as advised by Rob B
27.05.09
</t>
        </r>
      </text>
    </comment>
    <comment ref="D20" authorId="5">
      <text>
        <r>
          <rPr>
            <b/>
            <sz val="9"/>
            <color indexed="81"/>
            <rFont val="Tahoma"/>
            <family val="2"/>
          </rPr>
          <t>Rong Liu:</t>
        </r>
        <r>
          <rPr>
            <sz val="9"/>
            <color indexed="81"/>
            <rFont val="Tahoma"/>
            <family val="2"/>
          </rPr>
          <t xml:space="preserve">
From 18.05.2014</t>
        </r>
      </text>
    </comment>
    <comment ref="R20" authorId="3">
      <text>
        <r>
          <rPr>
            <b/>
            <sz val="8"/>
            <color indexed="81"/>
            <rFont val="Tahoma"/>
            <family val="2"/>
          </rPr>
          <t>cockerl:</t>
        </r>
        <r>
          <rPr>
            <sz val="8"/>
            <color indexed="81"/>
            <rFont val="Tahoma"/>
            <family val="2"/>
          </rPr>
          <t xml:space="preserve">
90 business day right to terminate, as advised by Rob B
27.05.09
</t>
        </r>
      </text>
    </comment>
    <comment ref="F21" authorId="4">
      <text>
        <r>
          <rPr>
            <b/>
            <sz val="9"/>
            <color indexed="81"/>
            <rFont val="Tahoma"/>
            <family val="2"/>
          </rPr>
          <t>Michael Kwong:</t>
        </r>
        <r>
          <rPr>
            <sz val="9"/>
            <color indexed="81"/>
            <rFont val="Tahoma"/>
            <family val="2"/>
          </rPr>
          <t xml:space="preserve">
Contract variation starts 11/12/2016</t>
        </r>
      </text>
    </comment>
    <comment ref="D22" authorId="5">
      <text>
        <r>
          <rPr>
            <b/>
            <sz val="9"/>
            <color indexed="81"/>
            <rFont val="Tahoma"/>
            <family val="2"/>
          </rPr>
          <t>Rong Liu:</t>
        </r>
        <r>
          <rPr>
            <sz val="9"/>
            <color indexed="81"/>
            <rFont val="Tahoma"/>
            <family val="2"/>
          </rPr>
          <t xml:space="preserve">
From 18.05.2014</t>
        </r>
      </text>
    </comment>
    <comment ref="R22" authorId="3">
      <text>
        <r>
          <rPr>
            <b/>
            <sz val="8"/>
            <color indexed="81"/>
            <rFont val="Tahoma"/>
            <family val="2"/>
          </rPr>
          <t>cockerl:</t>
        </r>
        <r>
          <rPr>
            <sz val="8"/>
            <color indexed="81"/>
            <rFont val="Tahoma"/>
            <family val="2"/>
          </rPr>
          <t xml:space="preserve">
90 business day right to terminate, as advised by Rob B
27.05.09
</t>
        </r>
      </text>
    </comment>
    <comment ref="F23" authorId="4">
      <text>
        <r>
          <rPr>
            <b/>
            <sz val="9"/>
            <color indexed="81"/>
            <rFont val="Tahoma"/>
            <family val="2"/>
          </rPr>
          <t>Michael Kwong:</t>
        </r>
        <r>
          <rPr>
            <sz val="9"/>
            <color indexed="81"/>
            <rFont val="Tahoma"/>
            <family val="2"/>
          </rPr>
          <t xml:space="preserve">
Contract variation starts 11/12/2016</t>
        </r>
      </text>
    </comment>
    <comment ref="D24" authorId="5">
      <text>
        <r>
          <rPr>
            <b/>
            <sz val="9"/>
            <color indexed="81"/>
            <rFont val="Tahoma"/>
            <family val="2"/>
          </rPr>
          <t>Rong Liu:</t>
        </r>
        <r>
          <rPr>
            <sz val="9"/>
            <color indexed="81"/>
            <rFont val="Tahoma"/>
            <family val="2"/>
          </rPr>
          <t xml:space="preserve">
From 05.05.2014
</t>
        </r>
      </text>
    </comment>
    <comment ref="R24" authorId="3">
      <text>
        <r>
          <rPr>
            <b/>
            <sz val="8"/>
            <color indexed="81"/>
            <rFont val="Tahoma"/>
            <family val="2"/>
          </rPr>
          <t>cockerl:</t>
        </r>
        <r>
          <rPr>
            <sz val="8"/>
            <color indexed="81"/>
            <rFont val="Tahoma"/>
            <family val="2"/>
          </rPr>
          <t xml:space="preserve">
90 business day right to terminate, as advised by Rob B
27.05.09
</t>
        </r>
      </text>
    </comment>
    <comment ref="D25" authorId="0">
      <text>
        <r>
          <rPr>
            <b/>
            <sz val="8"/>
            <color indexed="81"/>
            <rFont val="Tahoma"/>
            <family val="2"/>
          </rPr>
          <t>Linda Cocker:</t>
        </r>
        <r>
          <rPr>
            <sz val="8"/>
            <color indexed="81"/>
            <rFont val="Tahoma"/>
            <family val="2"/>
          </rPr>
          <t xml:space="preserve">
from 2.9.12
</t>
        </r>
      </text>
    </comment>
    <comment ref="R25" authorId="3">
      <text>
        <r>
          <rPr>
            <b/>
            <sz val="8"/>
            <color indexed="81"/>
            <rFont val="Tahoma"/>
            <family val="2"/>
          </rPr>
          <t>cockerl:</t>
        </r>
        <r>
          <rPr>
            <sz val="8"/>
            <color indexed="81"/>
            <rFont val="Tahoma"/>
            <family val="2"/>
          </rPr>
          <t xml:space="preserve">
90 business day right to terminate, as advised by Rob B
27.05.09
</t>
        </r>
      </text>
    </comment>
    <comment ref="F26" authorId="4">
      <text>
        <r>
          <rPr>
            <b/>
            <sz val="9"/>
            <color indexed="81"/>
            <rFont val="Tahoma"/>
            <family val="2"/>
          </rPr>
          <t>Michael Kwong:</t>
        </r>
        <r>
          <rPr>
            <sz val="9"/>
            <color indexed="81"/>
            <rFont val="Tahoma"/>
            <family val="2"/>
          </rPr>
          <t xml:space="preserve">
Contract variation starts 11/12/2016</t>
        </r>
      </text>
    </comment>
    <comment ref="D27" authorId="5">
      <text>
        <r>
          <rPr>
            <b/>
            <sz val="9"/>
            <color indexed="81"/>
            <rFont val="Tahoma"/>
            <family val="2"/>
          </rPr>
          <t>Rong Liu:</t>
        </r>
        <r>
          <rPr>
            <sz val="9"/>
            <color indexed="81"/>
            <rFont val="Tahoma"/>
            <family val="2"/>
          </rPr>
          <t xml:space="preserve">
From 05.05.2014
</t>
        </r>
      </text>
    </comment>
    <comment ref="R27" authorId="3">
      <text>
        <r>
          <rPr>
            <b/>
            <sz val="8"/>
            <color indexed="81"/>
            <rFont val="Tahoma"/>
            <family val="2"/>
          </rPr>
          <t>cockerl:</t>
        </r>
        <r>
          <rPr>
            <sz val="8"/>
            <color indexed="81"/>
            <rFont val="Tahoma"/>
            <family val="2"/>
          </rPr>
          <t xml:space="preserve">
90 business day right to terminate, as advised by Rob B
27.05.09
</t>
        </r>
      </text>
    </comment>
    <comment ref="D28" authorId="5">
      <text>
        <r>
          <rPr>
            <b/>
            <sz val="9"/>
            <color indexed="81"/>
            <rFont val="Tahoma"/>
            <family val="2"/>
          </rPr>
          <t>Rong Liu:</t>
        </r>
        <r>
          <rPr>
            <sz val="9"/>
            <color indexed="81"/>
            <rFont val="Tahoma"/>
            <family val="2"/>
          </rPr>
          <t xml:space="preserve">
from 19.06.16
</t>
        </r>
      </text>
    </comment>
    <comment ref="R28" authorId="3">
      <text>
        <r>
          <rPr>
            <b/>
            <sz val="8"/>
            <color indexed="81"/>
            <rFont val="Tahoma"/>
            <family val="2"/>
          </rPr>
          <t>cockerl:</t>
        </r>
        <r>
          <rPr>
            <sz val="8"/>
            <color indexed="81"/>
            <rFont val="Tahoma"/>
            <family val="2"/>
          </rPr>
          <t xml:space="preserve">
90 business day right to terminate, as advised by Rob B
27.05.09
</t>
        </r>
      </text>
    </comment>
    <comment ref="D29" authorId="5">
      <text>
        <r>
          <rPr>
            <b/>
            <sz val="9"/>
            <color indexed="81"/>
            <rFont val="Tahoma"/>
            <family val="2"/>
          </rPr>
          <t>Rong Liu:</t>
        </r>
        <r>
          <rPr>
            <sz val="9"/>
            <color indexed="81"/>
            <rFont val="Tahoma"/>
            <family val="2"/>
          </rPr>
          <t xml:space="preserve">
from 19.07.2015
</t>
        </r>
      </text>
    </comment>
    <comment ref="R29" authorId="3">
      <text>
        <r>
          <rPr>
            <b/>
            <sz val="8"/>
            <color indexed="81"/>
            <rFont val="Tahoma"/>
            <family val="2"/>
          </rPr>
          <t>cockerl:</t>
        </r>
        <r>
          <rPr>
            <sz val="8"/>
            <color indexed="81"/>
            <rFont val="Tahoma"/>
            <family val="2"/>
          </rPr>
          <t xml:space="preserve">
90 business day right to terminate, as advised by Rob B
27.05.09
</t>
        </r>
      </text>
    </comment>
    <comment ref="D30" authorId="5">
      <text>
        <r>
          <rPr>
            <b/>
            <sz val="9"/>
            <color indexed="81"/>
            <rFont val="Tahoma"/>
            <family val="2"/>
          </rPr>
          <t>Rong Liu:</t>
        </r>
        <r>
          <rPr>
            <sz val="9"/>
            <color indexed="81"/>
            <rFont val="Tahoma"/>
            <family val="2"/>
          </rPr>
          <t xml:space="preserve">
from 25.01.2015
</t>
        </r>
      </text>
    </comment>
    <comment ref="R30" authorId="3">
      <text>
        <r>
          <rPr>
            <b/>
            <sz val="8"/>
            <color indexed="81"/>
            <rFont val="Tahoma"/>
            <family val="2"/>
          </rPr>
          <t>cockerl:</t>
        </r>
        <r>
          <rPr>
            <sz val="8"/>
            <color indexed="81"/>
            <rFont val="Tahoma"/>
            <family val="2"/>
          </rPr>
          <t xml:space="preserve">
90 business day right to terminate, as advised by Rob B
27.05.09
</t>
        </r>
      </text>
    </comment>
    <comment ref="D32" authorId="3">
      <text>
        <r>
          <rPr>
            <b/>
            <sz val="8"/>
            <color indexed="81"/>
            <rFont val="Tahoma"/>
            <family val="2"/>
          </rPr>
          <t>cockerl:</t>
        </r>
        <r>
          <rPr>
            <sz val="8"/>
            <color indexed="81"/>
            <rFont val="Tahoma"/>
            <family val="2"/>
          </rPr>
          <t xml:space="preserve">
variation starts 1 Nov 10</t>
        </r>
      </text>
    </comment>
    <comment ref="F36" authorId="4">
      <text>
        <r>
          <rPr>
            <b/>
            <sz val="9"/>
            <color indexed="81"/>
            <rFont val="Tahoma"/>
            <family val="2"/>
          </rPr>
          <t>Michael Kwong:</t>
        </r>
        <r>
          <rPr>
            <sz val="9"/>
            <color indexed="81"/>
            <rFont val="Tahoma"/>
            <family val="2"/>
          </rPr>
          <t xml:space="preserve">
Contract variation starts 20/11/2016</t>
        </r>
      </text>
    </comment>
    <comment ref="D39" authorId="0">
      <text>
        <r>
          <rPr>
            <b/>
            <sz val="8"/>
            <color indexed="81"/>
            <rFont val="Tahoma"/>
            <family val="2"/>
          </rPr>
          <t>Linda Cocker:</t>
        </r>
        <r>
          <rPr>
            <sz val="8"/>
            <color indexed="81"/>
            <rFont val="Tahoma"/>
            <family val="2"/>
          </rPr>
          <t xml:space="preserve">
from 27.1.13</t>
        </r>
      </text>
    </comment>
    <comment ref="D40" authorId="0">
      <text>
        <r>
          <rPr>
            <b/>
            <sz val="8"/>
            <color indexed="81"/>
            <rFont val="Tahoma"/>
            <family val="2"/>
          </rPr>
          <t>Linda Cocker:</t>
        </r>
        <r>
          <rPr>
            <sz val="8"/>
            <color indexed="81"/>
            <rFont val="Tahoma"/>
            <family val="2"/>
          </rPr>
          <t xml:space="preserve">
variation from 1.7.12
</t>
        </r>
      </text>
    </comment>
    <comment ref="D41" authorId="6">
      <text>
        <r>
          <rPr>
            <b/>
            <sz val="9"/>
            <color indexed="81"/>
            <rFont val="Tahoma"/>
            <family val="2"/>
          </rPr>
          <t>Peter Doherty:</t>
        </r>
        <r>
          <rPr>
            <sz val="9"/>
            <color indexed="81"/>
            <rFont val="Tahoma"/>
            <family val="2"/>
          </rPr>
          <t xml:space="preserve">
Variation CV016 starting 01/05/2016</t>
        </r>
      </text>
    </comment>
    <comment ref="D42" authorId="3">
      <text>
        <r>
          <rPr>
            <b/>
            <sz val="8"/>
            <color indexed="81"/>
            <rFont val="Tahoma"/>
            <family val="2"/>
          </rPr>
          <t>cockerl:</t>
        </r>
        <r>
          <rPr>
            <sz val="8"/>
            <color indexed="81"/>
            <rFont val="Tahoma"/>
            <family val="2"/>
          </rPr>
          <t xml:space="preserve">
from 24.10.10</t>
        </r>
      </text>
    </comment>
    <comment ref="R42" authorId="3">
      <text>
        <r>
          <rPr>
            <b/>
            <sz val="8"/>
            <color indexed="81"/>
            <rFont val="Tahoma"/>
            <family val="2"/>
          </rPr>
          <t>cockerl:</t>
        </r>
        <r>
          <rPr>
            <sz val="8"/>
            <color indexed="81"/>
            <rFont val="Tahoma"/>
            <family val="2"/>
          </rPr>
          <t xml:space="preserve">
90 business day right to terminate, as advised by Rob B
27.05.09
</t>
        </r>
      </text>
    </comment>
    <comment ref="F43" authorId="4">
      <text>
        <r>
          <rPr>
            <b/>
            <sz val="9"/>
            <color indexed="81"/>
            <rFont val="Tahoma"/>
            <family val="2"/>
          </rPr>
          <t>Michael Kwong:</t>
        </r>
        <r>
          <rPr>
            <sz val="9"/>
            <color indexed="81"/>
            <rFont val="Tahoma"/>
            <family val="2"/>
          </rPr>
          <t xml:space="preserve">
Contract variation starts 20/11/2016</t>
        </r>
      </text>
    </comment>
    <comment ref="R44" authorId="3">
      <text>
        <r>
          <rPr>
            <b/>
            <sz val="8"/>
            <color indexed="81"/>
            <rFont val="Tahoma"/>
            <family val="2"/>
          </rPr>
          <t>cockerl:</t>
        </r>
        <r>
          <rPr>
            <sz val="8"/>
            <color indexed="81"/>
            <rFont val="Tahoma"/>
            <family val="2"/>
          </rPr>
          <t xml:space="preserve">
90 business day right to terminate, as advised by Rob B
27.05.09
</t>
        </r>
      </text>
    </comment>
    <comment ref="D45" authorId="3">
      <text>
        <r>
          <rPr>
            <b/>
            <sz val="8"/>
            <color indexed="81"/>
            <rFont val="Tahoma"/>
            <family val="2"/>
          </rPr>
          <t>cockerl:</t>
        </r>
        <r>
          <rPr>
            <sz val="8"/>
            <color indexed="81"/>
            <rFont val="Tahoma"/>
            <family val="2"/>
          </rPr>
          <t xml:space="preserve">
from 20.2.2011</t>
        </r>
      </text>
    </comment>
    <comment ref="F47" authorId="4">
      <text>
        <r>
          <rPr>
            <b/>
            <sz val="9"/>
            <color indexed="81"/>
            <rFont val="Tahoma"/>
            <family val="2"/>
          </rPr>
          <t>Michael Kwong:</t>
        </r>
        <r>
          <rPr>
            <sz val="9"/>
            <color indexed="81"/>
            <rFont val="Tahoma"/>
            <family val="2"/>
          </rPr>
          <t xml:space="preserve">
Contract variation starts 20/11/2016</t>
        </r>
      </text>
    </comment>
    <comment ref="D48" authorId="3">
      <text>
        <r>
          <rPr>
            <b/>
            <sz val="8"/>
            <color indexed="81"/>
            <rFont val="Tahoma"/>
            <family val="2"/>
          </rPr>
          <t>cockerl:</t>
        </r>
        <r>
          <rPr>
            <sz val="8"/>
            <color indexed="81"/>
            <rFont val="Tahoma"/>
            <family val="2"/>
          </rPr>
          <t xml:space="preserve">
from 20.2.2011</t>
        </r>
      </text>
    </comment>
    <comment ref="D49" authorId="3">
      <text>
        <r>
          <rPr>
            <b/>
            <sz val="8"/>
            <color indexed="81"/>
            <rFont val="Tahoma"/>
            <family val="2"/>
          </rPr>
          <t>cockerl:</t>
        </r>
        <r>
          <rPr>
            <sz val="8"/>
            <color indexed="81"/>
            <rFont val="Tahoma"/>
            <family val="2"/>
          </rPr>
          <t xml:space="preserve">
from 14.10.12
</t>
        </r>
      </text>
    </comment>
    <comment ref="D50" authorId="3">
      <text>
        <r>
          <rPr>
            <b/>
            <sz val="8"/>
            <color indexed="81"/>
            <rFont val="Tahoma"/>
            <family val="2"/>
          </rPr>
          <t>cockerl:</t>
        </r>
        <r>
          <rPr>
            <sz val="8"/>
            <color indexed="81"/>
            <rFont val="Tahoma"/>
            <family val="2"/>
          </rPr>
          <t xml:space="preserve">
from 20.2.2011</t>
        </r>
      </text>
    </comment>
    <comment ref="R50" authorId="3">
      <text>
        <r>
          <rPr>
            <b/>
            <sz val="8"/>
            <color indexed="81"/>
            <rFont val="Tahoma"/>
            <family val="2"/>
          </rPr>
          <t>cockerl:</t>
        </r>
        <r>
          <rPr>
            <sz val="8"/>
            <color indexed="81"/>
            <rFont val="Tahoma"/>
            <family val="2"/>
          </rPr>
          <t xml:space="preserve">
90 business day right to terminate, as advised by Rob B
27.05.09
</t>
        </r>
      </text>
    </comment>
    <comment ref="F51" authorId="4">
      <text>
        <r>
          <rPr>
            <b/>
            <sz val="9"/>
            <color indexed="81"/>
            <rFont val="Tahoma"/>
            <family val="2"/>
          </rPr>
          <t>Michael Kwong:</t>
        </r>
        <r>
          <rPr>
            <sz val="9"/>
            <color indexed="81"/>
            <rFont val="Tahoma"/>
            <family val="2"/>
          </rPr>
          <t xml:space="preserve">
Contract variation starts 20/11/2016</t>
        </r>
      </text>
    </comment>
    <comment ref="D52" authorId="5">
      <text>
        <r>
          <rPr>
            <b/>
            <sz val="9"/>
            <color indexed="81"/>
            <rFont val="Tahoma"/>
            <family val="2"/>
          </rPr>
          <t>Rong Liu:</t>
        </r>
        <r>
          <rPr>
            <sz val="9"/>
            <color indexed="81"/>
            <rFont val="Tahoma"/>
            <family val="2"/>
          </rPr>
          <t xml:space="preserve">
New HV110 starts 01.03.2014. Different inflation index start date for Emerald Hill/Upper Hutt and Petone/Upper Hutt</t>
        </r>
      </text>
    </comment>
    <comment ref="D53" authorId="5">
      <text>
        <r>
          <rPr>
            <b/>
            <sz val="9"/>
            <color indexed="81"/>
            <rFont val="Tahoma"/>
            <family val="2"/>
          </rPr>
          <t>Rong Liu:</t>
        </r>
        <r>
          <rPr>
            <sz val="9"/>
            <color indexed="81"/>
            <rFont val="Tahoma"/>
            <family val="2"/>
          </rPr>
          <t xml:space="preserve">
New HV110 starts 01.03.2014. Different inflation index start date for Emerald Hill/Upper Hutt and Petone/Upper Hutt
Variation 001 starts 16.02.2015</t>
        </r>
      </text>
    </comment>
    <comment ref="O53" authorId="5">
      <text>
        <r>
          <rPr>
            <b/>
            <sz val="9"/>
            <color indexed="81"/>
            <rFont val="Tahoma"/>
            <family val="2"/>
          </rPr>
          <t xml:space="preserve">Rong Liu: 
</t>
        </r>
        <r>
          <rPr>
            <sz val="9"/>
            <color indexed="81"/>
            <rFont val="Tahoma"/>
            <family val="2"/>
          </rPr>
          <t xml:space="preserve">index payment starts </t>
        </r>
        <r>
          <rPr>
            <sz val="9"/>
            <color indexed="81"/>
            <rFont val="Tahoma"/>
            <family val="2"/>
          </rPr>
          <t>12months after 1st Mar 2014</t>
        </r>
      </text>
    </comment>
    <comment ref="F54" authorId="4">
      <text>
        <r>
          <rPr>
            <b/>
            <sz val="9"/>
            <color indexed="81"/>
            <rFont val="Tahoma"/>
            <family val="2"/>
          </rPr>
          <t>Michael Kwong:</t>
        </r>
        <r>
          <rPr>
            <sz val="9"/>
            <color indexed="81"/>
            <rFont val="Tahoma"/>
            <family val="2"/>
          </rPr>
          <t xml:space="preserve">
Contract variation starts 20/11/2016</t>
        </r>
      </text>
    </comment>
    <comment ref="D55" authorId="5">
      <text>
        <r>
          <rPr>
            <b/>
            <sz val="9"/>
            <color indexed="81"/>
            <rFont val="Tahoma"/>
            <family val="2"/>
          </rPr>
          <t>Rong Liu:</t>
        </r>
        <r>
          <rPr>
            <sz val="9"/>
            <color indexed="81"/>
            <rFont val="Tahoma"/>
            <family val="2"/>
          </rPr>
          <t xml:space="preserve">
New Contract HV120 starts 01.03.2014 </t>
        </r>
      </text>
    </comment>
    <comment ref="O55" authorId="5">
      <text>
        <r>
          <rPr>
            <b/>
            <sz val="9"/>
            <color indexed="81"/>
            <rFont val="Tahoma"/>
            <family val="2"/>
          </rPr>
          <t xml:space="preserve">Rong Liu: 
</t>
        </r>
        <r>
          <rPr>
            <sz val="9"/>
            <color indexed="81"/>
            <rFont val="Tahoma"/>
            <family val="2"/>
          </rPr>
          <t xml:space="preserve">index payment starts </t>
        </r>
        <r>
          <rPr>
            <sz val="9"/>
            <color indexed="81"/>
            <rFont val="Tahoma"/>
            <family val="2"/>
          </rPr>
          <t>12months after 1st Mar 2014</t>
        </r>
      </text>
    </comment>
    <comment ref="D61" authorId="0">
      <text>
        <r>
          <rPr>
            <b/>
            <sz val="8"/>
            <color indexed="81"/>
            <rFont val="Tahoma"/>
            <family val="2"/>
          </rPr>
          <t>Linda Cocker:</t>
        </r>
        <r>
          <rPr>
            <sz val="8"/>
            <color indexed="81"/>
            <rFont val="Tahoma"/>
            <family val="2"/>
          </rPr>
          <t xml:space="preserve">
variation from 26/4/10
</t>
        </r>
      </text>
    </comment>
    <comment ref="R61" authorId="3">
      <text>
        <r>
          <rPr>
            <b/>
            <sz val="8"/>
            <color indexed="81"/>
            <rFont val="Tahoma"/>
            <family val="2"/>
          </rPr>
          <t>cockerl:</t>
        </r>
        <r>
          <rPr>
            <sz val="8"/>
            <color indexed="81"/>
            <rFont val="Tahoma"/>
            <family val="2"/>
          </rPr>
          <t xml:space="preserve">
by performance
as per Rob B 27.05.09
</t>
        </r>
      </text>
    </comment>
    <comment ref="D62" authorId="0">
      <text>
        <r>
          <rPr>
            <b/>
            <sz val="8"/>
            <color indexed="81"/>
            <rFont val="Tahoma"/>
            <family val="2"/>
          </rPr>
          <t>Linda Cocker:</t>
        </r>
        <r>
          <rPr>
            <sz val="8"/>
            <color indexed="81"/>
            <rFont val="Tahoma"/>
            <family val="2"/>
          </rPr>
          <t xml:space="preserve">
variation from 18.11.11
</t>
        </r>
      </text>
    </comment>
    <comment ref="R62" authorId="3">
      <text>
        <r>
          <rPr>
            <b/>
            <sz val="8"/>
            <color indexed="81"/>
            <rFont val="Tahoma"/>
            <family val="2"/>
          </rPr>
          <t>cockerl:</t>
        </r>
        <r>
          <rPr>
            <sz val="8"/>
            <color indexed="81"/>
            <rFont val="Tahoma"/>
            <family val="2"/>
          </rPr>
          <t xml:space="preserve">
by performance
as per Rob B 27.05.09
</t>
        </r>
      </text>
    </comment>
    <comment ref="R63" authorId="3">
      <text>
        <r>
          <rPr>
            <b/>
            <sz val="8"/>
            <color indexed="81"/>
            <rFont val="Tahoma"/>
            <family val="2"/>
          </rPr>
          <t>cockerl:</t>
        </r>
        <r>
          <rPr>
            <sz val="8"/>
            <color indexed="81"/>
            <rFont val="Tahoma"/>
            <family val="2"/>
          </rPr>
          <t xml:space="preserve">
by performance
as per Rob B 27.05.09
</t>
        </r>
      </text>
    </comment>
    <comment ref="R64" authorId="3">
      <text>
        <r>
          <rPr>
            <b/>
            <sz val="8"/>
            <color indexed="81"/>
            <rFont val="Tahoma"/>
            <family val="2"/>
          </rPr>
          <t>cockerl:</t>
        </r>
        <r>
          <rPr>
            <sz val="8"/>
            <color indexed="81"/>
            <rFont val="Tahoma"/>
            <family val="2"/>
          </rPr>
          <t xml:space="preserve">
by performance
as per Rob B 27.05.09
</t>
        </r>
      </text>
    </comment>
    <comment ref="R65" authorId="3">
      <text>
        <r>
          <rPr>
            <b/>
            <sz val="8"/>
            <color indexed="81"/>
            <rFont val="Tahoma"/>
            <family val="2"/>
          </rPr>
          <t>cockerl:</t>
        </r>
        <r>
          <rPr>
            <sz val="8"/>
            <color indexed="81"/>
            <rFont val="Tahoma"/>
            <family val="2"/>
          </rPr>
          <t xml:space="preserve">
by performance
as per Rob B 27.05.09
</t>
        </r>
      </text>
    </comment>
    <comment ref="R66" authorId="3">
      <text>
        <r>
          <rPr>
            <b/>
            <sz val="8"/>
            <color indexed="81"/>
            <rFont val="Tahoma"/>
            <family val="2"/>
          </rPr>
          <t>cockerl:</t>
        </r>
        <r>
          <rPr>
            <sz val="8"/>
            <color indexed="81"/>
            <rFont val="Tahoma"/>
            <family val="2"/>
          </rPr>
          <t xml:space="preserve">
by performance
as per Rob B 27.05.09
</t>
        </r>
      </text>
    </comment>
    <comment ref="R67" authorId="3">
      <text>
        <r>
          <rPr>
            <b/>
            <sz val="8"/>
            <color indexed="81"/>
            <rFont val="Tahoma"/>
            <family val="2"/>
          </rPr>
          <t>cockerl:</t>
        </r>
        <r>
          <rPr>
            <sz val="8"/>
            <color indexed="81"/>
            <rFont val="Tahoma"/>
            <family val="2"/>
          </rPr>
          <t xml:space="preserve">
by performance
as per Rob B 27.05.09
</t>
        </r>
      </text>
    </comment>
    <comment ref="R68" authorId="3">
      <text>
        <r>
          <rPr>
            <b/>
            <sz val="8"/>
            <color indexed="81"/>
            <rFont val="Tahoma"/>
            <family val="2"/>
          </rPr>
          <t>cockerl:</t>
        </r>
        <r>
          <rPr>
            <sz val="8"/>
            <color indexed="81"/>
            <rFont val="Tahoma"/>
            <family val="2"/>
          </rPr>
          <t xml:space="preserve">
by performance
as per Rob B 27.05.09
</t>
        </r>
      </text>
    </comment>
    <comment ref="R69" authorId="3">
      <text>
        <r>
          <rPr>
            <b/>
            <sz val="8"/>
            <color indexed="81"/>
            <rFont val="Tahoma"/>
            <family val="2"/>
          </rPr>
          <t>cockerl:</t>
        </r>
        <r>
          <rPr>
            <sz val="8"/>
            <color indexed="81"/>
            <rFont val="Tahoma"/>
            <family val="2"/>
          </rPr>
          <t xml:space="preserve">
by performance
as per Rob B 27.05.09
</t>
        </r>
      </text>
    </comment>
    <comment ref="R71" authorId="3">
      <text>
        <r>
          <rPr>
            <b/>
            <sz val="8"/>
            <color indexed="81"/>
            <rFont val="Tahoma"/>
            <family val="2"/>
          </rPr>
          <t>cockerl:</t>
        </r>
        <r>
          <rPr>
            <sz val="8"/>
            <color indexed="81"/>
            <rFont val="Tahoma"/>
            <family val="2"/>
          </rPr>
          <t xml:space="preserve">
by performance
as per Rob B 27.05.09
</t>
        </r>
      </text>
    </comment>
    <comment ref="R72" authorId="3">
      <text>
        <r>
          <rPr>
            <b/>
            <sz val="8"/>
            <color indexed="81"/>
            <rFont val="Tahoma"/>
            <family val="2"/>
          </rPr>
          <t>cockerl:</t>
        </r>
        <r>
          <rPr>
            <sz val="8"/>
            <color indexed="81"/>
            <rFont val="Tahoma"/>
            <family val="2"/>
          </rPr>
          <t xml:space="preserve">
by performance
as per Rob B 27.05.09
</t>
        </r>
      </text>
    </comment>
    <comment ref="R73" authorId="3">
      <text>
        <r>
          <rPr>
            <b/>
            <sz val="8"/>
            <color indexed="81"/>
            <rFont val="Tahoma"/>
            <family val="2"/>
          </rPr>
          <t>cockerl:</t>
        </r>
        <r>
          <rPr>
            <sz val="8"/>
            <color indexed="81"/>
            <rFont val="Tahoma"/>
            <family val="2"/>
          </rPr>
          <t xml:space="preserve">
by performance
as per Rob B 27.05.09
</t>
        </r>
      </text>
    </comment>
    <comment ref="R74" authorId="3">
      <text>
        <r>
          <rPr>
            <b/>
            <sz val="8"/>
            <color indexed="81"/>
            <rFont val="Tahoma"/>
            <family val="2"/>
          </rPr>
          <t>cockerl:</t>
        </r>
        <r>
          <rPr>
            <sz val="8"/>
            <color indexed="81"/>
            <rFont val="Tahoma"/>
            <family val="2"/>
          </rPr>
          <t xml:space="preserve">
by performance
as per Rob B 27.05.09
</t>
        </r>
      </text>
    </comment>
    <comment ref="R75" authorId="3">
      <text>
        <r>
          <rPr>
            <b/>
            <sz val="8"/>
            <color indexed="81"/>
            <rFont val="Tahoma"/>
            <family val="2"/>
          </rPr>
          <t>cockerl:</t>
        </r>
        <r>
          <rPr>
            <sz val="8"/>
            <color indexed="81"/>
            <rFont val="Tahoma"/>
            <family val="2"/>
          </rPr>
          <t xml:space="preserve">
by performance
as per Rob B 27.05.09
</t>
        </r>
      </text>
    </comment>
    <comment ref="R76" authorId="3">
      <text>
        <r>
          <rPr>
            <b/>
            <sz val="8"/>
            <color indexed="81"/>
            <rFont val="Tahoma"/>
            <family val="2"/>
          </rPr>
          <t>cockerl:</t>
        </r>
        <r>
          <rPr>
            <sz val="8"/>
            <color indexed="81"/>
            <rFont val="Tahoma"/>
            <family val="2"/>
          </rPr>
          <t xml:space="preserve">
by performance
as per Rob B 27.05.09
</t>
        </r>
      </text>
    </comment>
    <comment ref="R77" authorId="3">
      <text>
        <r>
          <rPr>
            <b/>
            <sz val="8"/>
            <color indexed="81"/>
            <rFont val="Tahoma"/>
            <family val="2"/>
          </rPr>
          <t>cockerl:</t>
        </r>
        <r>
          <rPr>
            <sz val="8"/>
            <color indexed="81"/>
            <rFont val="Tahoma"/>
            <family val="2"/>
          </rPr>
          <t xml:space="preserve">
by performance
as per Rob B 27.05.09
</t>
        </r>
      </text>
    </comment>
    <comment ref="D78" authorId="0">
      <text>
        <r>
          <rPr>
            <b/>
            <sz val="8"/>
            <color indexed="81"/>
            <rFont val="Tahoma"/>
            <family val="2"/>
          </rPr>
          <t>Linda Cocker:</t>
        </r>
        <r>
          <rPr>
            <sz val="8"/>
            <color indexed="81"/>
            <rFont val="Tahoma"/>
            <family val="2"/>
          </rPr>
          <t xml:space="preserve">
variation from 20.12.11
</t>
        </r>
      </text>
    </comment>
    <comment ref="R78" authorId="3">
      <text>
        <r>
          <rPr>
            <b/>
            <sz val="8"/>
            <color indexed="81"/>
            <rFont val="Tahoma"/>
            <family val="2"/>
          </rPr>
          <t>cockerl:</t>
        </r>
        <r>
          <rPr>
            <sz val="8"/>
            <color indexed="81"/>
            <rFont val="Tahoma"/>
            <family val="2"/>
          </rPr>
          <t xml:space="preserve">
by performance
as per Rob B 27.05.09
</t>
        </r>
      </text>
    </comment>
    <comment ref="R79" authorId="3">
      <text>
        <r>
          <rPr>
            <b/>
            <sz val="8"/>
            <color indexed="81"/>
            <rFont val="Tahoma"/>
            <family val="2"/>
          </rPr>
          <t>cockerl:</t>
        </r>
        <r>
          <rPr>
            <sz val="8"/>
            <color indexed="81"/>
            <rFont val="Tahoma"/>
            <family val="2"/>
          </rPr>
          <t xml:space="preserve">
by performance
as per Rob B 27.05.09
</t>
        </r>
      </text>
    </comment>
    <comment ref="D80" authorId="7">
      <text>
        <r>
          <rPr>
            <sz val="9"/>
            <color indexed="81"/>
            <rFont val="Tahoma"/>
            <family val="2"/>
          </rPr>
          <t>No variation yet - place holder for contract price change</t>
        </r>
      </text>
    </comment>
    <comment ref="R80" authorId="3">
      <text>
        <r>
          <rPr>
            <b/>
            <sz val="8"/>
            <color indexed="81"/>
            <rFont val="Tahoma"/>
            <family val="2"/>
          </rPr>
          <t>cockerl:</t>
        </r>
        <r>
          <rPr>
            <sz val="8"/>
            <color indexed="81"/>
            <rFont val="Tahoma"/>
            <family val="2"/>
          </rPr>
          <t xml:space="preserve">
by performance
as per Rob B 27.05.09
</t>
        </r>
      </text>
    </comment>
    <comment ref="D81" authorId="7">
      <text>
        <r>
          <rPr>
            <sz val="9"/>
            <color indexed="81"/>
            <rFont val="Tahoma"/>
            <family val="2"/>
          </rPr>
          <t>variation from 29.6.14</t>
        </r>
      </text>
    </comment>
    <comment ref="R81" authorId="3">
      <text>
        <r>
          <rPr>
            <b/>
            <sz val="8"/>
            <color indexed="81"/>
            <rFont val="Tahoma"/>
            <family val="2"/>
          </rPr>
          <t>cockerl:</t>
        </r>
        <r>
          <rPr>
            <sz val="8"/>
            <color indexed="81"/>
            <rFont val="Tahoma"/>
            <family val="2"/>
          </rPr>
          <t xml:space="preserve">
by performance
as per Rob B 27.05.09
</t>
        </r>
      </text>
    </comment>
    <comment ref="D82" authorId="7">
      <text>
        <r>
          <rPr>
            <sz val="9"/>
            <color indexed="81"/>
            <rFont val="Tahoma"/>
            <family val="2"/>
          </rPr>
          <t>variation CV021 starts 16.11.2015</t>
        </r>
      </text>
    </comment>
    <comment ref="R82" authorId="3">
      <text>
        <r>
          <rPr>
            <b/>
            <sz val="8"/>
            <color indexed="81"/>
            <rFont val="Tahoma"/>
            <family val="2"/>
          </rPr>
          <t>cockerl:</t>
        </r>
        <r>
          <rPr>
            <sz val="8"/>
            <color indexed="81"/>
            <rFont val="Tahoma"/>
            <family val="2"/>
          </rPr>
          <t xml:space="preserve">
by performance
as per Rob B 27.05.09
</t>
        </r>
      </text>
    </comment>
    <comment ref="D89" authorId="3">
      <text>
        <r>
          <rPr>
            <b/>
            <sz val="8"/>
            <color indexed="81"/>
            <rFont val="Tahoma"/>
            <family val="2"/>
          </rPr>
          <t>cockerl:</t>
        </r>
        <r>
          <rPr>
            <sz val="8"/>
            <color indexed="81"/>
            <rFont val="Tahoma"/>
            <family val="2"/>
          </rPr>
          <t xml:space="preserve">
variation start: 29.05.10</t>
        </r>
      </text>
    </comment>
    <comment ref="D90" authorId="3">
      <text>
        <r>
          <rPr>
            <b/>
            <sz val="8"/>
            <color indexed="81"/>
            <rFont val="Tahoma"/>
            <family val="2"/>
          </rPr>
          <t>cockerl:</t>
        </r>
        <r>
          <rPr>
            <sz val="8"/>
            <color indexed="81"/>
            <rFont val="Tahoma"/>
            <family val="2"/>
          </rPr>
          <t xml:space="preserve">
starts 1.10.10</t>
        </r>
      </text>
    </comment>
    <comment ref="R90" authorId="3">
      <text>
        <r>
          <rPr>
            <b/>
            <sz val="8"/>
            <color indexed="81"/>
            <rFont val="Tahoma"/>
            <family val="2"/>
          </rPr>
          <t>cockerl:</t>
        </r>
        <r>
          <rPr>
            <sz val="8"/>
            <color indexed="81"/>
            <rFont val="Tahoma"/>
            <family val="2"/>
          </rPr>
          <t xml:space="preserve">
as per Rob B 27/5/09
</t>
        </r>
      </text>
    </comment>
    <comment ref="Q91" authorId="8">
      <text>
        <r>
          <rPr>
            <b/>
            <sz val="8"/>
            <color indexed="81"/>
            <rFont val="Tahoma"/>
            <family val="2"/>
          </rPr>
          <t>innesr:</t>
        </r>
        <r>
          <rPr>
            <sz val="8"/>
            <color indexed="81"/>
            <rFont val="Tahoma"/>
            <family val="2"/>
          </rPr>
          <t xml:space="preserve">
AS ADVISED BY Rob - meeting 14 Dec 07</t>
        </r>
      </text>
    </comment>
    <comment ref="D94" authorId="0">
      <text>
        <r>
          <rPr>
            <b/>
            <sz val="8"/>
            <color indexed="81"/>
            <rFont val="Tahoma"/>
            <family val="2"/>
          </rPr>
          <t>Linda Cocker:</t>
        </r>
        <r>
          <rPr>
            <sz val="8"/>
            <color indexed="81"/>
            <rFont val="Tahoma"/>
            <family val="2"/>
          </rPr>
          <t xml:space="preserve">
from 5.6.12
</t>
        </r>
      </text>
    </comment>
    <comment ref="D96" authorId="0">
      <text>
        <r>
          <rPr>
            <b/>
            <sz val="8"/>
            <color indexed="81"/>
            <rFont val="Tahoma"/>
            <family val="2"/>
          </rPr>
          <t>Linda Cocker:</t>
        </r>
        <r>
          <rPr>
            <sz val="8"/>
            <color indexed="81"/>
            <rFont val="Tahoma"/>
            <family val="2"/>
          </rPr>
          <t xml:space="preserve">
from 20 Feb 11
</t>
        </r>
      </text>
    </comment>
    <comment ref="D99" authorId="0">
      <text>
        <r>
          <rPr>
            <b/>
            <sz val="8"/>
            <color indexed="81"/>
            <rFont val="Tahoma"/>
            <family val="2"/>
          </rPr>
          <t>Linda Cocker:</t>
        </r>
        <r>
          <rPr>
            <sz val="8"/>
            <color indexed="81"/>
            <rFont val="Tahoma"/>
            <family val="2"/>
          </rPr>
          <t xml:space="preserve">
start 30.9.12
</t>
        </r>
      </text>
    </comment>
    <comment ref="D100" authorId="0">
      <text>
        <r>
          <rPr>
            <b/>
            <sz val="8"/>
            <color indexed="81"/>
            <rFont val="Tahoma"/>
            <family val="2"/>
          </rPr>
          <t>Linda Cocker:</t>
        </r>
        <r>
          <rPr>
            <sz val="8"/>
            <color indexed="81"/>
            <rFont val="Tahoma"/>
            <family val="2"/>
          </rPr>
          <t xml:space="preserve">
start 30.9.12
</t>
        </r>
      </text>
    </comment>
    <comment ref="D104" authorId="3">
      <text>
        <r>
          <rPr>
            <b/>
            <sz val="8"/>
            <color indexed="81"/>
            <rFont val="Tahoma"/>
            <family val="2"/>
          </rPr>
          <t>cockerl:</t>
        </r>
        <r>
          <rPr>
            <sz val="8"/>
            <color indexed="81"/>
            <rFont val="Tahoma"/>
            <family val="2"/>
          </rPr>
          <t xml:space="preserve">
usually 2 months behind
see file T34/9/6
key factor report
NB - revenue figure in report is GST inclusive</t>
        </r>
      </text>
    </comment>
    <comment ref="P106" authorId="5">
      <text>
        <r>
          <rPr>
            <b/>
            <sz val="9"/>
            <color indexed="81"/>
            <rFont val="Tahoma"/>
            <family val="2"/>
          </rPr>
          <t>Rong Liu:</t>
        </r>
        <r>
          <rPr>
            <sz val="9"/>
            <color indexed="81"/>
            <rFont val="Tahoma"/>
            <family val="2"/>
          </rPr>
          <t xml:space="preserve">
Do not change this date, original contract date</t>
        </r>
      </text>
    </comment>
    <comment ref="Q106" authorId="5">
      <text>
        <r>
          <rPr>
            <b/>
            <sz val="9"/>
            <color indexed="81"/>
            <rFont val="Tahoma"/>
            <family val="2"/>
          </rPr>
          <t>Rong Liu:</t>
        </r>
        <r>
          <rPr>
            <sz val="9"/>
            <color indexed="81"/>
            <rFont val="Tahoma"/>
            <family val="2"/>
          </rPr>
          <t xml:space="preserve">
Do not change this date, original contract date</t>
        </r>
      </text>
    </comment>
    <comment ref="R106" authorId="3">
      <text>
        <r>
          <rPr>
            <b/>
            <sz val="8"/>
            <color indexed="81"/>
            <rFont val="Tahoma"/>
            <family val="2"/>
          </rPr>
          <t xml:space="preserve">cockerl:
</t>
        </r>
        <r>
          <rPr>
            <sz val="8"/>
            <color indexed="81"/>
            <rFont val="Tahoma"/>
            <family val="2"/>
          </rPr>
          <t>$5 per passenger, max $6000 per year 1.7.12 to 30.6.14
wgn doc #1064635 v2</t>
        </r>
      </text>
    </comment>
  </commentList>
</comments>
</file>

<file path=xl/comments5.xml><?xml version="1.0" encoding="utf-8"?>
<comments xmlns="http://schemas.openxmlformats.org/spreadsheetml/2006/main">
  <authors>
    <author>Kerry Saywell</author>
    <author>kerry</author>
    <author>cockerl</author>
    <author>Linda Cocker</author>
    <author>Rong Liu</author>
    <author>Peter Doherty</author>
    <author>James Lee</author>
  </authors>
  <commentList>
    <comment ref="G7" authorId="0">
      <text>
        <r>
          <rPr>
            <b/>
            <sz val="8"/>
            <color indexed="81"/>
            <rFont val="Tahoma"/>
            <family val="2"/>
          </rPr>
          <t>Kerry Saywell:</t>
        </r>
        <r>
          <rPr>
            <sz val="8"/>
            <color indexed="81"/>
            <rFont val="Tahoma"/>
            <family val="2"/>
          </rPr>
          <t xml:space="preserve">
Each line needs a unique number. Used to compare with past data and in the rates calculation spreadsheet</t>
        </r>
      </text>
    </comment>
    <comment ref="M7" authorId="1">
      <text>
        <r>
          <rPr>
            <b/>
            <sz val="8"/>
            <color indexed="81"/>
            <rFont val="Tahoma"/>
            <family val="2"/>
          </rPr>
          <t>kerry:</t>
        </r>
        <r>
          <rPr>
            <sz val="8"/>
            <color indexed="81"/>
            <rFont val="Tahoma"/>
            <family val="2"/>
          </rPr>
          <t xml:space="preserve">
for the purposes of the formula the date must be the first day of the last month of the quarter
</t>
        </r>
      </text>
    </comment>
    <comment ref="P9" authorId="2">
      <text>
        <r>
          <rPr>
            <b/>
            <sz val="8"/>
            <color indexed="81"/>
            <rFont val="Tahoma"/>
            <family val="2"/>
          </rPr>
          <t>cockerl:</t>
        </r>
        <r>
          <rPr>
            <sz val="8"/>
            <color indexed="81"/>
            <rFont val="Tahoma"/>
            <family val="2"/>
          </rPr>
          <t xml:space="preserve">
90 business day right to terminate, as advised by Rob B
27.05.09
</t>
        </r>
      </text>
    </comment>
    <comment ref="P10" authorId="2">
      <text>
        <r>
          <rPr>
            <b/>
            <sz val="8"/>
            <color indexed="81"/>
            <rFont val="Tahoma"/>
            <family val="2"/>
          </rPr>
          <t>cockerl:</t>
        </r>
        <r>
          <rPr>
            <sz val="8"/>
            <color indexed="81"/>
            <rFont val="Tahoma"/>
            <family val="2"/>
          </rPr>
          <t xml:space="preserve">
90 business day right to terminate, as advised by Rob B
27.05.09
</t>
        </r>
      </text>
    </comment>
    <comment ref="P11" authorId="2">
      <text>
        <r>
          <rPr>
            <b/>
            <sz val="8"/>
            <color indexed="81"/>
            <rFont val="Tahoma"/>
            <family val="2"/>
          </rPr>
          <t>cockerl:</t>
        </r>
        <r>
          <rPr>
            <sz val="8"/>
            <color indexed="81"/>
            <rFont val="Tahoma"/>
            <family val="2"/>
          </rPr>
          <t xml:space="preserve">
90 business day right to terminate, as advised by Rob B
27.05.09
</t>
        </r>
      </text>
    </comment>
    <comment ref="P12" authorId="2">
      <text>
        <r>
          <rPr>
            <b/>
            <sz val="8"/>
            <color indexed="81"/>
            <rFont val="Tahoma"/>
            <family val="2"/>
          </rPr>
          <t>cockerl:</t>
        </r>
        <r>
          <rPr>
            <sz val="8"/>
            <color indexed="81"/>
            <rFont val="Tahoma"/>
            <family val="2"/>
          </rPr>
          <t xml:space="preserve">
90 business day right to terminate, as advised by Rob B
27.05.09
</t>
        </r>
      </text>
    </comment>
    <comment ref="P13" authorId="2">
      <text>
        <r>
          <rPr>
            <b/>
            <sz val="8"/>
            <color indexed="81"/>
            <rFont val="Tahoma"/>
            <family val="2"/>
          </rPr>
          <t>cockerl:</t>
        </r>
        <r>
          <rPr>
            <sz val="8"/>
            <color indexed="81"/>
            <rFont val="Tahoma"/>
            <family val="2"/>
          </rPr>
          <t xml:space="preserve">
90 business day right to terminate, as advised by Rob B
27.05.09
</t>
        </r>
      </text>
    </comment>
    <comment ref="P14" authorId="2">
      <text>
        <r>
          <rPr>
            <b/>
            <sz val="8"/>
            <color indexed="81"/>
            <rFont val="Tahoma"/>
            <family val="2"/>
          </rPr>
          <t>cockerl:</t>
        </r>
        <r>
          <rPr>
            <sz val="8"/>
            <color indexed="81"/>
            <rFont val="Tahoma"/>
            <family val="2"/>
          </rPr>
          <t xml:space="preserve">
90 business day right to terminate, as advised by Rob B
27.05.09
</t>
        </r>
      </text>
    </comment>
    <comment ref="P15" authorId="2">
      <text>
        <r>
          <rPr>
            <b/>
            <sz val="8"/>
            <color indexed="81"/>
            <rFont val="Tahoma"/>
            <family val="2"/>
          </rPr>
          <t>cockerl:</t>
        </r>
        <r>
          <rPr>
            <sz val="8"/>
            <color indexed="81"/>
            <rFont val="Tahoma"/>
            <family val="2"/>
          </rPr>
          <t xml:space="preserve">
90 business day right to terminate, as advised by Rob B
27.05.09
</t>
        </r>
      </text>
    </comment>
    <comment ref="P16" authorId="2">
      <text>
        <r>
          <rPr>
            <b/>
            <sz val="8"/>
            <color indexed="81"/>
            <rFont val="Tahoma"/>
            <family val="2"/>
          </rPr>
          <t>cockerl:</t>
        </r>
        <r>
          <rPr>
            <sz val="8"/>
            <color indexed="81"/>
            <rFont val="Tahoma"/>
            <family val="2"/>
          </rPr>
          <t xml:space="preserve">
90 business day right to terminate, as advised by Rob B
27.05.09
</t>
        </r>
      </text>
    </comment>
    <comment ref="P17" authorId="2">
      <text>
        <r>
          <rPr>
            <b/>
            <sz val="8"/>
            <color indexed="81"/>
            <rFont val="Tahoma"/>
            <family val="2"/>
          </rPr>
          <t>cockerl:</t>
        </r>
        <r>
          <rPr>
            <sz val="8"/>
            <color indexed="81"/>
            <rFont val="Tahoma"/>
            <family val="2"/>
          </rPr>
          <t xml:space="preserve">
90 business day right to terminate, as advised by Rob B
27.05.09
</t>
        </r>
      </text>
    </comment>
    <comment ref="P18" authorId="2">
      <text>
        <r>
          <rPr>
            <b/>
            <sz val="8"/>
            <color indexed="81"/>
            <rFont val="Tahoma"/>
            <family val="2"/>
          </rPr>
          <t>cockerl:</t>
        </r>
        <r>
          <rPr>
            <sz val="8"/>
            <color indexed="81"/>
            <rFont val="Tahoma"/>
            <family val="2"/>
          </rPr>
          <t xml:space="preserve">
90 business day right to terminate, as advised by Rob B
27.05.09
</t>
        </r>
      </text>
    </comment>
    <comment ref="B19" authorId="3">
      <text>
        <r>
          <rPr>
            <b/>
            <sz val="8"/>
            <color indexed="81"/>
            <rFont val="Tahoma"/>
            <family val="2"/>
          </rPr>
          <t>Linda Cocker:</t>
        </r>
        <r>
          <rPr>
            <sz val="8"/>
            <color indexed="81"/>
            <rFont val="Tahoma"/>
            <family val="2"/>
          </rPr>
          <t xml:space="preserve">
from 13.1.13
</t>
        </r>
      </text>
    </comment>
    <comment ref="P19" authorId="2">
      <text>
        <r>
          <rPr>
            <b/>
            <sz val="8"/>
            <color indexed="81"/>
            <rFont val="Tahoma"/>
            <family val="2"/>
          </rPr>
          <t>cockerl:</t>
        </r>
        <r>
          <rPr>
            <sz val="8"/>
            <color indexed="81"/>
            <rFont val="Tahoma"/>
            <family val="2"/>
          </rPr>
          <t xml:space="preserve">
90 business day right to terminate, as advised by Rob B
27.05.09
</t>
        </r>
      </text>
    </comment>
    <comment ref="P20" authorId="2">
      <text>
        <r>
          <rPr>
            <b/>
            <sz val="8"/>
            <color indexed="81"/>
            <rFont val="Tahoma"/>
            <family val="2"/>
          </rPr>
          <t>cockerl:</t>
        </r>
        <r>
          <rPr>
            <sz val="8"/>
            <color indexed="81"/>
            <rFont val="Tahoma"/>
            <family val="2"/>
          </rPr>
          <t xml:space="preserve">
90 business day right to terminate, as advised by Rob B
27.05.09
</t>
        </r>
      </text>
    </comment>
    <comment ref="B21" authorId="4">
      <text>
        <r>
          <rPr>
            <b/>
            <sz val="9"/>
            <color indexed="81"/>
            <rFont val="Tahoma"/>
            <family val="2"/>
          </rPr>
          <t>Rong Liu:</t>
        </r>
        <r>
          <rPr>
            <sz val="9"/>
            <color indexed="81"/>
            <rFont val="Tahoma"/>
            <family val="2"/>
          </rPr>
          <t xml:space="preserve">
From 18.05.2014</t>
        </r>
      </text>
    </comment>
    <comment ref="P21" authorId="2">
      <text>
        <r>
          <rPr>
            <b/>
            <sz val="8"/>
            <color indexed="81"/>
            <rFont val="Tahoma"/>
            <family val="2"/>
          </rPr>
          <t>cockerl:</t>
        </r>
        <r>
          <rPr>
            <sz val="8"/>
            <color indexed="81"/>
            <rFont val="Tahoma"/>
            <family val="2"/>
          </rPr>
          <t xml:space="preserve">
90 business day right to terminate, as advised by Rob B
27.05.09
</t>
        </r>
      </text>
    </comment>
    <comment ref="P22" authorId="2">
      <text>
        <r>
          <rPr>
            <b/>
            <sz val="8"/>
            <color indexed="81"/>
            <rFont val="Tahoma"/>
            <family val="2"/>
          </rPr>
          <t>cockerl:</t>
        </r>
        <r>
          <rPr>
            <sz val="8"/>
            <color indexed="81"/>
            <rFont val="Tahoma"/>
            <family val="2"/>
          </rPr>
          <t xml:space="preserve">
90 business day right to terminate, as advised by Rob B
27.05.09
</t>
        </r>
      </text>
    </comment>
    <comment ref="B23" authorId="4">
      <text>
        <r>
          <rPr>
            <b/>
            <sz val="9"/>
            <color indexed="81"/>
            <rFont val="Tahoma"/>
            <family val="2"/>
          </rPr>
          <t>Rong Liu:</t>
        </r>
        <r>
          <rPr>
            <sz val="9"/>
            <color indexed="81"/>
            <rFont val="Tahoma"/>
            <family val="2"/>
          </rPr>
          <t xml:space="preserve">
From 18.05.2014</t>
        </r>
      </text>
    </comment>
    <comment ref="P23" authorId="2">
      <text>
        <r>
          <rPr>
            <b/>
            <sz val="8"/>
            <color indexed="81"/>
            <rFont val="Tahoma"/>
            <family val="2"/>
          </rPr>
          <t>cockerl:</t>
        </r>
        <r>
          <rPr>
            <sz val="8"/>
            <color indexed="81"/>
            <rFont val="Tahoma"/>
            <family val="2"/>
          </rPr>
          <t xml:space="preserve">
90 business day right to terminate, as advised by Rob B
27.05.09
</t>
        </r>
      </text>
    </comment>
    <comment ref="P24" authorId="2">
      <text>
        <r>
          <rPr>
            <b/>
            <sz val="8"/>
            <color indexed="81"/>
            <rFont val="Tahoma"/>
            <family val="2"/>
          </rPr>
          <t>cockerl:</t>
        </r>
        <r>
          <rPr>
            <sz val="8"/>
            <color indexed="81"/>
            <rFont val="Tahoma"/>
            <family val="2"/>
          </rPr>
          <t xml:space="preserve">
90 business day right to terminate, as advised by Rob B
27.05.09
</t>
        </r>
      </text>
    </comment>
    <comment ref="B25" authorId="4">
      <text>
        <r>
          <rPr>
            <b/>
            <sz val="9"/>
            <color indexed="81"/>
            <rFont val="Tahoma"/>
            <family val="2"/>
          </rPr>
          <t>Rong Liu:</t>
        </r>
        <r>
          <rPr>
            <sz val="9"/>
            <color indexed="81"/>
            <rFont val="Tahoma"/>
            <family val="2"/>
          </rPr>
          <t xml:space="preserve">
From 05.05.2014
</t>
        </r>
      </text>
    </comment>
    <comment ref="P25" authorId="2">
      <text>
        <r>
          <rPr>
            <b/>
            <sz val="8"/>
            <color indexed="81"/>
            <rFont val="Tahoma"/>
            <family val="2"/>
          </rPr>
          <t>cockerl:</t>
        </r>
        <r>
          <rPr>
            <sz val="8"/>
            <color indexed="81"/>
            <rFont val="Tahoma"/>
            <family val="2"/>
          </rPr>
          <t xml:space="preserve">
90 business day right to terminate, as advised by Rob B
27.05.09
</t>
        </r>
      </text>
    </comment>
    <comment ref="B26" authorId="3">
      <text>
        <r>
          <rPr>
            <b/>
            <sz val="8"/>
            <color indexed="81"/>
            <rFont val="Tahoma"/>
            <family val="2"/>
          </rPr>
          <t>Linda Cocker:</t>
        </r>
        <r>
          <rPr>
            <sz val="8"/>
            <color indexed="81"/>
            <rFont val="Tahoma"/>
            <family val="2"/>
          </rPr>
          <t xml:space="preserve">
from 2.9.12
</t>
        </r>
      </text>
    </comment>
    <comment ref="P26" authorId="2">
      <text>
        <r>
          <rPr>
            <b/>
            <sz val="8"/>
            <color indexed="81"/>
            <rFont val="Tahoma"/>
            <family val="2"/>
          </rPr>
          <t>cockerl:</t>
        </r>
        <r>
          <rPr>
            <sz val="8"/>
            <color indexed="81"/>
            <rFont val="Tahoma"/>
            <family val="2"/>
          </rPr>
          <t xml:space="preserve">
90 business day right to terminate, as advised by Rob B
27.05.09
</t>
        </r>
      </text>
    </comment>
    <comment ref="P27" authorId="2">
      <text>
        <r>
          <rPr>
            <b/>
            <sz val="8"/>
            <color indexed="81"/>
            <rFont val="Tahoma"/>
            <family val="2"/>
          </rPr>
          <t>cockerl:</t>
        </r>
        <r>
          <rPr>
            <sz val="8"/>
            <color indexed="81"/>
            <rFont val="Tahoma"/>
            <family val="2"/>
          </rPr>
          <t xml:space="preserve">
90 business day right to terminate, as advised by Rob B
27.05.09
</t>
        </r>
      </text>
    </comment>
    <comment ref="B28" authorId="4">
      <text>
        <r>
          <rPr>
            <b/>
            <sz val="9"/>
            <color indexed="81"/>
            <rFont val="Tahoma"/>
            <family val="2"/>
          </rPr>
          <t>Rong Liu:</t>
        </r>
        <r>
          <rPr>
            <sz val="9"/>
            <color indexed="81"/>
            <rFont val="Tahoma"/>
            <family val="2"/>
          </rPr>
          <t xml:space="preserve">
From 05.05.2014
</t>
        </r>
      </text>
    </comment>
    <comment ref="P28" authorId="2">
      <text>
        <r>
          <rPr>
            <b/>
            <sz val="8"/>
            <color indexed="81"/>
            <rFont val="Tahoma"/>
            <family val="2"/>
          </rPr>
          <t>cockerl:</t>
        </r>
        <r>
          <rPr>
            <sz val="8"/>
            <color indexed="81"/>
            <rFont val="Tahoma"/>
            <family val="2"/>
          </rPr>
          <t xml:space="preserve">
90 business day right to terminate, as advised by Rob B
27.05.09
</t>
        </r>
      </text>
    </comment>
    <comment ref="B29" authorId="4">
      <text>
        <r>
          <rPr>
            <b/>
            <sz val="9"/>
            <color indexed="81"/>
            <rFont val="Tahoma"/>
            <family val="2"/>
          </rPr>
          <t>Rong Liu:</t>
        </r>
        <r>
          <rPr>
            <sz val="9"/>
            <color indexed="81"/>
            <rFont val="Tahoma"/>
            <family val="2"/>
          </rPr>
          <t xml:space="preserve">
from 19.06.16
</t>
        </r>
      </text>
    </comment>
    <comment ref="P29" authorId="2">
      <text>
        <r>
          <rPr>
            <b/>
            <sz val="8"/>
            <color indexed="81"/>
            <rFont val="Tahoma"/>
            <family val="2"/>
          </rPr>
          <t>cockerl:</t>
        </r>
        <r>
          <rPr>
            <sz val="8"/>
            <color indexed="81"/>
            <rFont val="Tahoma"/>
            <family val="2"/>
          </rPr>
          <t xml:space="preserve">
90 business day right to terminate, as advised by Rob B
27.05.09
</t>
        </r>
      </text>
    </comment>
    <comment ref="B30" authorId="4">
      <text>
        <r>
          <rPr>
            <b/>
            <sz val="9"/>
            <color indexed="81"/>
            <rFont val="Tahoma"/>
            <family val="2"/>
          </rPr>
          <t>Rong Liu:</t>
        </r>
        <r>
          <rPr>
            <sz val="9"/>
            <color indexed="81"/>
            <rFont val="Tahoma"/>
            <family val="2"/>
          </rPr>
          <t xml:space="preserve">
from 19.07.2015
</t>
        </r>
      </text>
    </comment>
    <comment ref="P30" authorId="2">
      <text>
        <r>
          <rPr>
            <b/>
            <sz val="8"/>
            <color indexed="81"/>
            <rFont val="Tahoma"/>
            <family val="2"/>
          </rPr>
          <t>cockerl:</t>
        </r>
        <r>
          <rPr>
            <sz val="8"/>
            <color indexed="81"/>
            <rFont val="Tahoma"/>
            <family val="2"/>
          </rPr>
          <t xml:space="preserve">
90 business day right to terminate, as advised by Rob B
27.05.09
</t>
        </r>
      </text>
    </comment>
    <comment ref="B31" authorId="4">
      <text>
        <r>
          <rPr>
            <b/>
            <sz val="9"/>
            <color indexed="81"/>
            <rFont val="Tahoma"/>
            <family val="2"/>
          </rPr>
          <t>Rong Liu:</t>
        </r>
        <r>
          <rPr>
            <sz val="9"/>
            <color indexed="81"/>
            <rFont val="Tahoma"/>
            <family val="2"/>
          </rPr>
          <t xml:space="preserve">
from 25.01.2015
</t>
        </r>
      </text>
    </comment>
    <comment ref="P31" authorId="2">
      <text>
        <r>
          <rPr>
            <b/>
            <sz val="8"/>
            <color indexed="81"/>
            <rFont val="Tahoma"/>
            <family val="2"/>
          </rPr>
          <t>cockerl:</t>
        </r>
        <r>
          <rPr>
            <sz val="8"/>
            <color indexed="81"/>
            <rFont val="Tahoma"/>
            <family val="2"/>
          </rPr>
          <t xml:space="preserve">
90 business day right to terminate, as advised by Rob B
27.05.09
</t>
        </r>
      </text>
    </comment>
    <comment ref="B37" authorId="3">
      <text>
        <r>
          <rPr>
            <b/>
            <sz val="8"/>
            <color indexed="81"/>
            <rFont val="Tahoma"/>
            <family val="2"/>
          </rPr>
          <t>Linda Cocker:</t>
        </r>
        <r>
          <rPr>
            <sz val="8"/>
            <color indexed="81"/>
            <rFont val="Tahoma"/>
            <family val="2"/>
          </rPr>
          <t xml:space="preserve">
from 27.1.13</t>
        </r>
      </text>
    </comment>
    <comment ref="B38" authorId="3">
      <text>
        <r>
          <rPr>
            <b/>
            <sz val="8"/>
            <color indexed="81"/>
            <rFont val="Tahoma"/>
            <family val="2"/>
          </rPr>
          <t>Linda Cocker:</t>
        </r>
        <r>
          <rPr>
            <sz val="8"/>
            <color indexed="81"/>
            <rFont val="Tahoma"/>
            <family val="2"/>
          </rPr>
          <t xml:space="preserve">
variation from 1.7.12
</t>
        </r>
      </text>
    </comment>
    <comment ref="B39" authorId="5">
      <text>
        <r>
          <rPr>
            <b/>
            <sz val="9"/>
            <color indexed="81"/>
            <rFont val="Tahoma"/>
            <family val="2"/>
          </rPr>
          <t>Peter Doherty:</t>
        </r>
        <r>
          <rPr>
            <sz val="9"/>
            <color indexed="81"/>
            <rFont val="Tahoma"/>
            <family val="2"/>
          </rPr>
          <t xml:space="preserve">
Variation CV016 starting 01/05/2016</t>
        </r>
      </text>
    </comment>
    <comment ref="B40" authorId="2">
      <text>
        <r>
          <rPr>
            <b/>
            <sz val="8"/>
            <color indexed="81"/>
            <rFont val="Tahoma"/>
            <family val="2"/>
          </rPr>
          <t>cockerl:</t>
        </r>
        <r>
          <rPr>
            <sz val="8"/>
            <color indexed="81"/>
            <rFont val="Tahoma"/>
            <family val="2"/>
          </rPr>
          <t xml:space="preserve">
from 24.10.10</t>
        </r>
      </text>
    </comment>
    <comment ref="P40" authorId="2">
      <text>
        <r>
          <rPr>
            <b/>
            <sz val="8"/>
            <color indexed="81"/>
            <rFont val="Tahoma"/>
            <family val="2"/>
          </rPr>
          <t>cockerl:</t>
        </r>
        <r>
          <rPr>
            <sz val="8"/>
            <color indexed="81"/>
            <rFont val="Tahoma"/>
            <family val="2"/>
          </rPr>
          <t xml:space="preserve">
90 business day right to terminate, as advised by Rob B
27.05.09
</t>
        </r>
      </text>
    </comment>
    <comment ref="P41" authorId="2">
      <text>
        <r>
          <rPr>
            <b/>
            <sz val="8"/>
            <color indexed="81"/>
            <rFont val="Tahoma"/>
            <family val="2"/>
          </rPr>
          <t>cockerl:</t>
        </r>
        <r>
          <rPr>
            <sz val="8"/>
            <color indexed="81"/>
            <rFont val="Tahoma"/>
            <family val="2"/>
          </rPr>
          <t xml:space="preserve">
90 business day right to terminate, as advised by Rob B
27.05.09
</t>
        </r>
      </text>
    </comment>
    <comment ref="P42" authorId="2">
      <text>
        <r>
          <rPr>
            <b/>
            <sz val="8"/>
            <color indexed="81"/>
            <rFont val="Tahoma"/>
            <family val="2"/>
          </rPr>
          <t>cockerl:</t>
        </r>
        <r>
          <rPr>
            <sz val="8"/>
            <color indexed="81"/>
            <rFont val="Tahoma"/>
            <family val="2"/>
          </rPr>
          <t xml:space="preserve">
90 business day right to terminate, as advised by Rob B
27.05.09
</t>
        </r>
      </text>
    </comment>
    <comment ref="B43" authorId="2">
      <text>
        <r>
          <rPr>
            <b/>
            <sz val="8"/>
            <color indexed="81"/>
            <rFont val="Tahoma"/>
            <family val="2"/>
          </rPr>
          <t>cockerl:</t>
        </r>
        <r>
          <rPr>
            <sz val="8"/>
            <color indexed="81"/>
            <rFont val="Tahoma"/>
            <family val="2"/>
          </rPr>
          <t xml:space="preserve">
from 20.2.2011</t>
        </r>
      </text>
    </comment>
    <comment ref="B46" authorId="2">
      <text>
        <r>
          <rPr>
            <b/>
            <sz val="8"/>
            <color indexed="81"/>
            <rFont val="Tahoma"/>
            <family val="2"/>
          </rPr>
          <t>cockerl:</t>
        </r>
        <r>
          <rPr>
            <sz val="8"/>
            <color indexed="81"/>
            <rFont val="Tahoma"/>
            <family val="2"/>
          </rPr>
          <t xml:space="preserve">
from 20.2.2011</t>
        </r>
      </text>
    </comment>
    <comment ref="B47" authorId="2">
      <text>
        <r>
          <rPr>
            <b/>
            <sz val="8"/>
            <color indexed="81"/>
            <rFont val="Tahoma"/>
            <family val="2"/>
          </rPr>
          <t>cockerl:</t>
        </r>
        <r>
          <rPr>
            <sz val="8"/>
            <color indexed="81"/>
            <rFont val="Tahoma"/>
            <family val="2"/>
          </rPr>
          <t xml:space="preserve">
from 14.10.12
</t>
        </r>
      </text>
    </comment>
    <comment ref="B48" authorId="2">
      <text>
        <r>
          <rPr>
            <b/>
            <sz val="8"/>
            <color indexed="81"/>
            <rFont val="Tahoma"/>
            <family val="2"/>
          </rPr>
          <t>cockerl:</t>
        </r>
        <r>
          <rPr>
            <sz val="8"/>
            <color indexed="81"/>
            <rFont val="Tahoma"/>
            <family val="2"/>
          </rPr>
          <t xml:space="preserve">
from 20.2.2011</t>
        </r>
      </text>
    </comment>
    <comment ref="P48" authorId="2">
      <text>
        <r>
          <rPr>
            <b/>
            <sz val="8"/>
            <color indexed="81"/>
            <rFont val="Tahoma"/>
            <family val="2"/>
          </rPr>
          <t>cockerl:</t>
        </r>
        <r>
          <rPr>
            <sz val="8"/>
            <color indexed="81"/>
            <rFont val="Tahoma"/>
            <family val="2"/>
          </rPr>
          <t xml:space="preserve">
90 business day right to terminate, as advised by Rob B
27.05.09
</t>
        </r>
      </text>
    </comment>
    <comment ref="P49" authorId="2">
      <text>
        <r>
          <rPr>
            <b/>
            <sz val="8"/>
            <color indexed="81"/>
            <rFont val="Tahoma"/>
            <family val="2"/>
          </rPr>
          <t>cockerl:</t>
        </r>
        <r>
          <rPr>
            <sz val="8"/>
            <color indexed="81"/>
            <rFont val="Tahoma"/>
            <family val="2"/>
          </rPr>
          <t xml:space="preserve">
90 business day right to terminate, as advised by Rob B
27.05.09
</t>
        </r>
      </text>
    </comment>
    <comment ref="B50" authorId="4">
      <text>
        <r>
          <rPr>
            <b/>
            <sz val="9"/>
            <color indexed="81"/>
            <rFont val="Tahoma"/>
            <family val="2"/>
          </rPr>
          <t>Rong Liu:</t>
        </r>
        <r>
          <rPr>
            <sz val="9"/>
            <color indexed="81"/>
            <rFont val="Tahoma"/>
            <family val="2"/>
          </rPr>
          <t xml:space="preserve">
New HV110 starts 01.03.2014. Different inflation index start date for Emerald Hill/Upper Hutt and Petone/Upper Hutt</t>
        </r>
      </text>
    </comment>
    <comment ref="B52" authorId="4">
      <text>
        <r>
          <rPr>
            <b/>
            <sz val="9"/>
            <color indexed="81"/>
            <rFont val="Tahoma"/>
            <family val="2"/>
          </rPr>
          <t>Rong Liu:</t>
        </r>
        <r>
          <rPr>
            <sz val="9"/>
            <color indexed="81"/>
            <rFont val="Tahoma"/>
            <family val="2"/>
          </rPr>
          <t xml:space="preserve">
New HV110 starts 01.03.2014. Different inflation index start date for Emerald Hill/Upper Hutt and Petone/Upper Hutt
Variation 001 starts 16.02.2015</t>
        </r>
      </text>
    </comment>
    <comment ref="M52" authorId="4">
      <text>
        <r>
          <rPr>
            <b/>
            <sz val="9"/>
            <color indexed="81"/>
            <rFont val="Tahoma"/>
            <family val="2"/>
          </rPr>
          <t xml:space="preserve">Rong Liu: 
</t>
        </r>
        <r>
          <rPr>
            <sz val="9"/>
            <color indexed="81"/>
            <rFont val="Tahoma"/>
            <family val="2"/>
          </rPr>
          <t xml:space="preserve">index payment starts </t>
        </r>
        <r>
          <rPr>
            <sz val="9"/>
            <color indexed="81"/>
            <rFont val="Tahoma"/>
            <family val="2"/>
          </rPr>
          <t>12months after 1st Mar 2014</t>
        </r>
      </text>
    </comment>
    <comment ref="B53" authorId="4">
      <text>
        <r>
          <rPr>
            <b/>
            <sz val="9"/>
            <color indexed="81"/>
            <rFont val="Tahoma"/>
            <family val="2"/>
          </rPr>
          <t>Rong Liu:</t>
        </r>
        <r>
          <rPr>
            <sz val="9"/>
            <color indexed="81"/>
            <rFont val="Tahoma"/>
            <family val="2"/>
          </rPr>
          <t xml:space="preserve">
New Contract HV120 starts 01.03.2014 </t>
        </r>
      </text>
    </comment>
    <comment ref="M53" authorId="4">
      <text>
        <r>
          <rPr>
            <b/>
            <sz val="9"/>
            <color indexed="81"/>
            <rFont val="Tahoma"/>
            <family val="2"/>
          </rPr>
          <t xml:space="preserve">Rong Liu: 
</t>
        </r>
        <r>
          <rPr>
            <sz val="9"/>
            <color indexed="81"/>
            <rFont val="Tahoma"/>
            <family val="2"/>
          </rPr>
          <t xml:space="preserve">index payment starts </t>
        </r>
        <r>
          <rPr>
            <sz val="9"/>
            <color indexed="81"/>
            <rFont val="Tahoma"/>
            <family val="2"/>
          </rPr>
          <t>12months after 1st Mar 2014</t>
        </r>
      </text>
    </comment>
    <comment ref="B58" authorId="6">
      <text>
        <r>
          <rPr>
            <b/>
            <sz val="8"/>
            <color indexed="81"/>
            <rFont val="Tahoma"/>
            <family val="2"/>
          </rPr>
          <t>James Lee:</t>
        </r>
        <r>
          <rPr>
            <sz val="8"/>
            <color indexed="81"/>
            <rFont val="Tahoma"/>
            <family val="2"/>
          </rPr>
          <t xml:space="preserve">
Variation starts 14 Oct 13.</t>
        </r>
      </text>
    </comment>
    <comment ref="B70" authorId="4">
      <text>
        <r>
          <rPr>
            <b/>
            <sz val="9"/>
            <color indexed="81"/>
            <rFont val="Tahoma"/>
            <family val="2"/>
          </rPr>
          <t>Rong Liu:</t>
        </r>
        <r>
          <rPr>
            <sz val="9"/>
            <color indexed="81"/>
            <rFont val="Tahoma"/>
            <family val="2"/>
          </rPr>
          <t xml:space="preserve">
Variation starts 29.06.2014</t>
        </r>
      </text>
    </comment>
    <comment ref="B71" authorId="4">
      <text>
        <r>
          <rPr>
            <b/>
            <sz val="9"/>
            <color indexed="81"/>
            <rFont val="Tahoma"/>
            <family val="2"/>
          </rPr>
          <t>Rong Liu:</t>
        </r>
        <r>
          <rPr>
            <sz val="9"/>
            <color indexed="81"/>
            <rFont val="Tahoma"/>
            <family val="2"/>
          </rPr>
          <t xml:space="preserve">
Variation CV021 starts 16.11.2015</t>
        </r>
      </text>
    </comment>
    <comment ref="B72" authorId="6">
      <text>
        <r>
          <rPr>
            <b/>
            <sz val="8"/>
            <color indexed="81"/>
            <rFont val="Tahoma"/>
            <family val="2"/>
          </rPr>
          <t>James Lee:</t>
        </r>
        <r>
          <rPr>
            <sz val="8"/>
            <color indexed="81"/>
            <rFont val="Tahoma"/>
            <family val="2"/>
          </rPr>
          <t xml:space="preserve">
Assume variation starts in Jan 16.</t>
        </r>
      </text>
    </comment>
    <comment ref="G79" authorId="1">
      <text>
        <r>
          <rPr>
            <b/>
            <sz val="8"/>
            <color indexed="81"/>
            <rFont val="Tahoma"/>
            <family val="2"/>
          </rPr>
          <t>kerry:</t>
        </r>
        <r>
          <rPr>
            <sz val="8"/>
            <color indexed="81"/>
            <rFont val="Tahoma"/>
            <family val="2"/>
          </rPr>
          <t xml:space="preserve">
was 19100</t>
        </r>
      </text>
    </comment>
    <comment ref="G80" authorId="1">
      <text>
        <r>
          <rPr>
            <b/>
            <sz val="8"/>
            <color indexed="81"/>
            <rFont val="Tahoma"/>
            <family val="2"/>
          </rPr>
          <t>kerry:</t>
        </r>
        <r>
          <rPr>
            <sz val="8"/>
            <color indexed="81"/>
            <rFont val="Tahoma"/>
            <family val="2"/>
          </rPr>
          <t xml:space="preserve">
was 19100</t>
        </r>
      </text>
    </comment>
    <comment ref="A81" authorId="6">
      <text>
        <r>
          <rPr>
            <b/>
            <sz val="8"/>
            <color indexed="81"/>
            <rFont val="Tahoma"/>
            <family val="2"/>
          </rPr>
          <t>James Lee:</t>
        </r>
        <r>
          <rPr>
            <sz val="8"/>
            <color indexed="81"/>
            <rFont val="Tahoma"/>
            <family val="2"/>
          </rPr>
          <t xml:space="preserve">
Updated for 1 Jul 2012.</t>
        </r>
      </text>
    </comment>
  </commentList>
</comments>
</file>

<file path=xl/sharedStrings.xml><?xml version="1.0" encoding="utf-8"?>
<sst xmlns="http://schemas.openxmlformats.org/spreadsheetml/2006/main" count="15055" uniqueCount="3917">
  <si>
    <t>W.564/3000/90</t>
  </si>
  <si>
    <t>Rolling Stock Studies/Investigation.</t>
  </si>
  <si>
    <t>W.564/4000/90</t>
  </si>
  <si>
    <t>Rail Infrastructure Studies/Investigation</t>
  </si>
  <si>
    <t>CC.56901-01</t>
  </si>
  <si>
    <t>Public Transport Support CC</t>
  </si>
  <si>
    <t>W.569/0100/1</t>
  </si>
  <si>
    <t>Public Transport Support Admin WBS</t>
  </si>
  <si>
    <t>W.569/0100/99</t>
  </si>
  <si>
    <t>Public Transport Support Overheads</t>
  </si>
  <si>
    <t>W.569/0101/1</t>
  </si>
  <si>
    <t>Rail Annual Report</t>
  </si>
  <si>
    <t>Upper Hutt - Fare clawback</t>
  </si>
  <si>
    <t>W.560/1434/21</t>
  </si>
  <si>
    <t>Eastbourne - Fare clawback</t>
  </si>
  <si>
    <t>W.560/1436/21</t>
  </si>
  <si>
    <t>Wainuiomata - Fare clawback</t>
  </si>
  <si>
    <t>WBS</t>
  </si>
  <si>
    <t>W.560/6100/1</t>
  </si>
  <si>
    <t>W.560/6100/2</t>
  </si>
  <si>
    <t>W.560/6200/1</t>
  </si>
  <si>
    <t>W.560/6200/2</t>
  </si>
  <si>
    <t>CC.56080-01</t>
  </si>
  <si>
    <t>W.560/1002/90</t>
  </si>
  <si>
    <t>W.560/1500/3</t>
  </si>
  <si>
    <t>Bus Service Improve Inflation</t>
  </si>
  <si>
    <t>W.560/2100/9</t>
  </si>
  <si>
    <t>W.560/2811/90</t>
  </si>
  <si>
    <t xml:space="preserve"> Hutt</t>
  </si>
  <si>
    <t xml:space="preserve"> Kapiti</t>
  </si>
  <si>
    <t xml:space="preserve"> Porirua</t>
  </si>
  <si>
    <t xml:space="preserve"> Upper Hutt</t>
  </si>
  <si>
    <t xml:space="preserve"> Wellington</t>
  </si>
  <si>
    <t>Total Trips within GW region</t>
  </si>
  <si>
    <t>(Share of admin etc. based on share of Dir Costs)</t>
  </si>
  <si>
    <t>Intra-District Trips</t>
  </si>
  <si>
    <t>Total Inter-District Trips</t>
  </si>
  <si>
    <t>Trips to Workplaces witin the Region</t>
  </si>
  <si>
    <t>Total Trips by GW Residents (exc outside region)</t>
  </si>
  <si>
    <t>Total Trips to Greater Wellington Workplaces (excluding outside the Wellington region)</t>
  </si>
  <si>
    <t>4. In the Compare worksheet copy and paste values for  "This years" rates to "Last years". Change headings.</t>
  </si>
  <si>
    <t>6. In the Essbase Download worksheet change the year periods in row 2 for the new financial year eg 2008/09 become 2009/10 etc.</t>
  </si>
  <si>
    <t>7. Review the check lines above to ensure the model still balances. After rolling, the this year/last year variances in the comparison worksheet should be nil - i.e. as the numbers will be the same)</t>
  </si>
  <si>
    <t>ECV</t>
  </si>
  <si>
    <t>Bus-Base Data</t>
  </si>
  <si>
    <t>Bus-Sum</t>
  </si>
  <si>
    <t>NB - the sheets have been protected (no password) and should only be changed if you know what you are doing.</t>
  </si>
  <si>
    <t>PT Rail operations and asset management</t>
  </si>
  <si>
    <t>Unit.TR03</t>
  </si>
  <si>
    <t>PT Bus and ferry operations and asset management</t>
  </si>
  <si>
    <t>Unit.TR04</t>
  </si>
  <si>
    <t>PT Metlink customer services and information</t>
  </si>
  <si>
    <t>Unit.TR01</t>
  </si>
  <si>
    <t>Congestion &amp; concessionary</t>
  </si>
  <si>
    <r>
      <t xml:space="preserve">% of remaining interdistrict to </t>
    </r>
    <r>
      <rPr>
        <b/>
        <sz val="10"/>
        <rFont val="Arial"/>
        <family val="2"/>
      </rPr>
      <t>origin</t>
    </r>
    <r>
      <rPr>
        <sz val="10"/>
        <rFont val="Arial"/>
        <family val="2"/>
      </rPr>
      <t xml:space="preserve"> of travel</t>
    </r>
  </si>
  <si>
    <r>
      <t xml:space="preserve">% of remaining interdistrict to </t>
    </r>
    <r>
      <rPr>
        <b/>
        <sz val="10"/>
        <rFont val="Arial"/>
        <family val="2"/>
      </rPr>
      <t>destination</t>
    </r>
    <r>
      <rPr>
        <sz val="10"/>
        <rFont val="Arial"/>
        <family val="2"/>
      </rPr>
      <t xml:space="preserve"> of travel</t>
    </r>
  </si>
  <si>
    <r>
      <t xml:space="preserve">% of rates for interdistrict services borne by </t>
    </r>
    <r>
      <rPr>
        <b/>
        <sz val="10"/>
        <rFont val="Arial"/>
        <family val="2"/>
      </rPr>
      <t>Wellington CBD</t>
    </r>
  </si>
  <si>
    <t>% of rates for social services</t>
  </si>
  <si>
    <t>% of rates for congestion and concessionary</t>
  </si>
  <si>
    <t>% discount given to Kapiti</t>
  </si>
  <si>
    <t>% discount given to rural properties</t>
  </si>
  <si>
    <t>% discount given to Wairarapa</t>
  </si>
  <si>
    <t>Public Transport Funding</t>
  </si>
  <si>
    <t>% of cost to shift from bus to rail (interdistrict) where connected to train</t>
  </si>
  <si>
    <t>Total Mobility Funding</t>
  </si>
  <si>
    <r>
      <t xml:space="preserve">In Wellington City, % of interdistrict destination trips allocated </t>
    </r>
    <r>
      <rPr>
        <b/>
        <sz val="10"/>
        <rFont val="Arial"/>
        <family val="2"/>
      </rPr>
      <t>outside of CBD</t>
    </r>
  </si>
  <si>
    <r>
      <t xml:space="preserve">In Wellington City, % of intradistrict destination trips allocated </t>
    </r>
    <r>
      <rPr>
        <b/>
        <sz val="10"/>
        <rFont val="Arial"/>
        <family val="2"/>
      </rPr>
      <t>to the CBD</t>
    </r>
  </si>
  <si>
    <t>Unit.TR05</t>
  </si>
  <si>
    <t>PT Total Mobility</t>
  </si>
  <si>
    <t>W.560/8200/6</t>
  </si>
  <si>
    <t>Service Type</t>
  </si>
  <si>
    <t>Contract type</t>
  </si>
  <si>
    <t>Contract No</t>
  </si>
  <si>
    <t>Diesel</t>
  </si>
  <si>
    <t>Wgtn Central</t>
  </si>
  <si>
    <t>Unique Ref Number (per line)</t>
  </si>
  <si>
    <t>Go Wellington</t>
  </si>
  <si>
    <t>Ord Cont</t>
  </si>
  <si>
    <t>School Cont</t>
  </si>
  <si>
    <t>k11034</t>
  </si>
  <si>
    <t>Diesel Concessionary Fares</t>
  </si>
  <si>
    <t>Concess</t>
  </si>
  <si>
    <t>Valley Flyer</t>
  </si>
  <si>
    <t>k12023</t>
  </si>
  <si>
    <t>Capex - Bus Shelters Like for Like Replacement</t>
  </si>
  <si>
    <t>Revenue - Bus Shelters Like for Like Replacement</t>
  </si>
  <si>
    <t>Signage Maint &amp; Like for Like Replace</t>
  </si>
  <si>
    <t>EMU Project Admin - Recharge</t>
  </si>
  <si>
    <t>k13056</t>
  </si>
  <si>
    <t>k13061</t>
  </si>
  <si>
    <t>AMP Update - Bus and Other Infrstructure</t>
  </si>
  <si>
    <t>W.560/1415/22</t>
  </si>
  <si>
    <t>Waikanae Combo Fare Revenue</t>
  </si>
  <si>
    <t>W.560/2100/10</t>
  </si>
  <si>
    <t>W.560/2160/14</t>
  </si>
  <si>
    <t>Signage - New</t>
  </si>
  <si>
    <t>W.154/42/1</t>
  </si>
  <si>
    <t>IntLoan1112-Capex - Bus Shelters</t>
  </si>
  <si>
    <t>W.154/42/4</t>
  </si>
  <si>
    <t>IntLoan1112-Trolley Bus-Infrastruc.Renewal</t>
  </si>
  <si>
    <t>W.560/2810/50</t>
  </si>
  <si>
    <t>Capex - Bus Shelters New</t>
  </si>
  <si>
    <t>W.560/2955/90</t>
  </si>
  <si>
    <t>W.562/0110/90</t>
  </si>
  <si>
    <t>W.562/5000/98</t>
  </si>
  <si>
    <t>CC.56003-01</t>
  </si>
  <si>
    <t>Ganz Mavag Project Admin CC</t>
  </si>
  <si>
    <t>W.560/0205/01</t>
  </si>
  <si>
    <t>Ganz Mavag Project Admin - Recharge</t>
  </si>
  <si>
    <t>W.560/0205/99</t>
  </si>
  <si>
    <t>Ganz Mavag Project Overheads</t>
  </si>
  <si>
    <t>W.564/8000/1</t>
  </si>
  <si>
    <t>W.564/8000/99</t>
  </si>
  <si>
    <t>W.560/8110/90</t>
  </si>
  <si>
    <t>W.560/8120/90</t>
  </si>
  <si>
    <t>W.560/8150/2</t>
  </si>
  <si>
    <t>W.560/8140/90</t>
  </si>
  <si>
    <t xml:space="preserve">The data in these sheets will only change for new census data </t>
  </si>
  <si>
    <t>Contract Status</t>
  </si>
  <si>
    <t xml:space="preserve">Current </t>
  </si>
  <si>
    <t>k11075</t>
  </si>
  <si>
    <t>HV112</t>
  </si>
  <si>
    <t>HV114</t>
  </si>
  <si>
    <t>Hutt Plus Ticket</t>
  </si>
  <si>
    <t>v Paraparaumu - Raumati 2002</t>
  </si>
  <si>
    <t>v Waikanae - Paraparaumu 2002</t>
  </si>
  <si>
    <t>Bus and Ferry Contracts</t>
  </si>
  <si>
    <t>Bus Operations</t>
  </si>
  <si>
    <t>k12024</t>
  </si>
  <si>
    <t>Concessionary Fares - Eastbourne</t>
  </si>
  <si>
    <t>k12025</t>
  </si>
  <si>
    <t>Concessionary Fares - Hutt Valley</t>
  </si>
  <si>
    <t>k12026</t>
  </si>
  <si>
    <t>Concessionary Fares - Upper Hutt</t>
  </si>
  <si>
    <t>k12027</t>
  </si>
  <si>
    <t>Concessionary Fares - Wainuiomata</t>
  </si>
  <si>
    <t>k13028</t>
  </si>
  <si>
    <t>Kapiti Plus Ticket</t>
  </si>
  <si>
    <t>Concessions etc.</t>
  </si>
  <si>
    <t>Essbase Rates Parts = Essbase Sum Rates</t>
  </si>
  <si>
    <t>Total Bus Inflation Cost= Essbase</t>
  </si>
  <si>
    <t>Total Bus</t>
  </si>
  <si>
    <t>k13050</t>
  </si>
  <si>
    <t>Concessionary Fares Wgtn North</t>
  </si>
  <si>
    <t>k13049</t>
  </si>
  <si>
    <t>Concessionary Fares - Porirua</t>
  </si>
  <si>
    <t>k13048</t>
  </si>
  <si>
    <t>Concessionary Fares - Kapiti</t>
  </si>
  <si>
    <t>Concessionary Fares</t>
  </si>
  <si>
    <t>k21003</t>
  </si>
  <si>
    <t>k23008</t>
  </si>
  <si>
    <t>K24001</t>
  </si>
  <si>
    <t>Wairarapa Red Cross - Contract</t>
  </si>
  <si>
    <t>Hutt Valley</t>
  </si>
  <si>
    <t>HV111n</t>
  </si>
  <si>
    <t>HV115n</t>
  </si>
  <si>
    <t>Wainuiomata</t>
  </si>
  <si>
    <t>Mana Coach Services</t>
  </si>
  <si>
    <t>k13000</t>
  </si>
  <si>
    <t>k13004</t>
  </si>
  <si>
    <t>k13011</t>
  </si>
  <si>
    <t>k13014</t>
  </si>
  <si>
    <t>k13018</t>
  </si>
  <si>
    <t>Wgtn North</t>
  </si>
  <si>
    <t>k13020</t>
  </si>
  <si>
    <t>k13021</t>
  </si>
  <si>
    <t>k13022</t>
  </si>
  <si>
    <t>k13023</t>
  </si>
  <si>
    <t>k13027</t>
  </si>
  <si>
    <t>k13032</t>
  </si>
  <si>
    <t>k13033</t>
  </si>
  <si>
    <t>k13034</t>
  </si>
  <si>
    <t>k13035</t>
  </si>
  <si>
    <t>k13036</t>
  </si>
  <si>
    <t>k13042</t>
  </si>
  <si>
    <t>k13043</t>
  </si>
  <si>
    <t>k13045</t>
  </si>
  <si>
    <t>Tranzit Coachlines</t>
  </si>
  <si>
    <t>k14100</t>
  </si>
  <si>
    <t>MN500</t>
  </si>
  <si>
    <t>k14101</t>
  </si>
  <si>
    <t>MN501</t>
  </si>
  <si>
    <t>k14102</t>
  </si>
  <si>
    <t>MN504</t>
  </si>
  <si>
    <t>Rate</t>
  </si>
  <si>
    <t>k20000</t>
  </si>
  <si>
    <t>k20002</t>
  </si>
  <si>
    <t>k20003</t>
  </si>
  <si>
    <t>Runciman Motors</t>
  </si>
  <si>
    <t>k21002</t>
  </si>
  <si>
    <t>Classic Coaches</t>
  </si>
  <si>
    <t>Taxi</t>
  </si>
  <si>
    <t>Paraparaumu Taxis</t>
  </si>
  <si>
    <t>Bus Contracts Base Data</t>
  </si>
  <si>
    <t>Bus Contracts Summary</t>
  </si>
  <si>
    <t>Checksheet</t>
  </si>
  <si>
    <t>Summary of Allocated Costs</t>
  </si>
  <si>
    <t>Rate Summary</t>
  </si>
  <si>
    <t>Compare</t>
  </si>
  <si>
    <t>Contracts (Bus route info)</t>
  </si>
  <si>
    <t>Contracts Inf (Budgeted bus inflation)</t>
  </si>
  <si>
    <t>PK278</t>
  </si>
  <si>
    <t>Ref Number</t>
  </si>
  <si>
    <t>Calculated</t>
  </si>
  <si>
    <t>W.560/8000/1</t>
  </si>
  <si>
    <t>W.560/8000/99</t>
  </si>
  <si>
    <t>W.560/9000/1</t>
  </si>
  <si>
    <t>CC.56301-01</t>
  </si>
  <si>
    <t>W.560/1400/2</t>
  </si>
  <si>
    <t>W.560/1405/2</t>
  </si>
  <si>
    <t>W.560/1410/2</t>
  </si>
  <si>
    <t>W.560/1430/2</t>
  </si>
  <si>
    <t>W.560/2700/2</t>
  </si>
  <si>
    <t xml:space="preserve">(1) If a respondent did not state a specific workplace they are assigned an area based on the information given e.g. if the </t>
  </si>
  <si>
    <t xml:space="preserve">respondent simply states Wellington City as their workplace they are not assigned an area unit, but are counted in the </t>
  </si>
  <si>
    <t>Wellington City not further defined category.</t>
  </si>
  <si>
    <t>Cents per Dollar Increase / -Decrease</t>
  </si>
  <si>
    <t>Check Totals</t>
  </si>
  <si>
    <t>Rates Increase GST excl</t>
  </si>
  <si>
    <t>Rates Increase / -Decrease %</t>
  </si>
  <si>
    <t>Cents per Dollar Increase / -Decrease %</t>
  </si>
  <si>
    <t>Rates above</t>
  </si>
  <si>
    <t>Rates per Essbase</t>
  </si>
  <si>
    <t xml:space="preserve">Data cells have been suppressed (represented by the symbol 'c') for geographies that contain less than 6 individuals. </t>
  </si>
  <si>
    <t>Difference (Should be Nil)</t>
  </si>
  <si>
    <t>Rates Per Essbase</t>
  </si>
  <si>
    <t>Difference (should be Nil)</t>
  </si>
  <si>
    <t>All cells in this table have been randomly rounded to base 3</t>
  </si>
  <si>
    <t>U</t>
  </si>
  <si>
    <t>H</t>
  </si>
  <si>
    <t>W</t>
  </si>
  <si>
    <t>P</t>
  </si>
  <si>
    <t>K</t>
  </si>
  <si>
    <t>M</t>
  </si>
  <si>
    <t>S</t>
  </si>
  <si>
    <t>PCC</t>
  </si>
  <si>
    <t>CDC</t>
  </si>
  <si>
    <t>MDC</t>
  </si>
  <si>
    <t>Rates - Total $</t>
  </si>
  <si>
    <t xml:space="preserve">Hutt City </t>
  </si>
  <si>
    <t>Urban - Commercial</t>
  </si>
  <si>
    <t>TOTAL</t>
  </si>
  <si>
    <t>Bus Shelter Retrofit/Unplanned Maint</t>
  </si>
  <si>
    <t>RTI Unplanned Maintenance</t>
  </si>
  <si>
    <t>W.154/46/25</t>
  </si>
  <si>
    <t>IntLoan09/10-Trolley Bus - Infrastructure Renewals (start 2009)</t>
  </si>
  <si>
    <t>W.154/46/11</t>
  </si>
  <si>
    <t>W.154/46/21</t>
  </si>
  <si>
    <t>W.154/46/5</t>
  </si>
  <si>
    <t>IntLoan09/10-Capex - Bus Shelters. (start 2008)</t>
  </si>
  <si>
    <t>IntLoan09/10-Capex - Bus Shelters (09)</t>
  </si>
  <si>
    <t>IntLoan09/10-Capex - Bus Shelters (start 2007)</t>
  </si>
  <si>
    <t>Unit.0051</t>
  </si>
  <si>
    <t>Public Transport</t>
  </si>
  <si>
    <t>Integrated Ticketing Design / Tender</t>
  </si>
  <si>
    <t>Train Maintenance - Carriage Depot</t>
  </si>
  <si>
    <t>PTOM - Bus and Ferry contracting</t>
  </si>
  <si>
    <t>Integrated Ticketing Investigation</t>
  </si>
  <si>
    <t>v.Wilton-Rongotai</t>
  </si>
  <si>
    <t>v.After Midnight Hutt Valley Routes</t>
  </si>
  <si>
    <t>v.Valley Hights/ Gracefield</t>
  </si>
  <si>
    <t>v.Naenae - Petone</t>
  </si>
  <si>
    <t>v.Western Hills</t>
  </si>
  <si>
    <t>v.Totara Park 2006</t>
  </si>
  <si>
    <t>v.Te Marua 2006</t>
  </si>
  <si>
    <t>v.Poets Block 2006</t>
  </si>
  <si>
    <t>v.Pinehaven 2006</t>
  </si>
  <si>
    <t>v.Stokes Valley to LH Schools</t>
  </si>
  <si>
    <t>v.Wainuiomata Lower Hutt Schools</t>
  </si>
  <si>
    <t>v.Wainuiomata North</t>
  </si>
  <si>
    <t>v.Wainuiomata South 2003</t>
  </si>
  <si>
    <t>v.Churton Park, Johnsonvill West, Broadmedows (includes WN452 school services)</t>
  </si>
  <si>
    <t>v.deleting one trip to add v.Newlands, Paparangi - ADD 17.04 trip ex Courtenay Place</t>
  </si>
  <si>
    <t>v.to add 14.15 &amp; 14.45 R54in ex Cortenay Plce</t>
  </si>
  <si>
    <t>v.to split Raroa Intermediate School route into 2, am&amp;pm</t>
  </si>
  <si>
    <t>v.to change 17.00 R54 ex Courtenay Place to 16.58 &amp; add a new 17.04 R54 trip ex Courtnay Place, Mon - Fri</t>
  </si>
  <si>
    <t>v.to change 16.15 R54 to 16.10, add a new 16.20 R54 trip ex Courtenay Place and change the 17.25 R53 ex Courtenay Place to 17.36, Mon - Fri</t>
  </si>
  <si>
    <t>v.After Midnight Porirua Basin</t>
  </si>
  <si>
    <t>v.Sievers Grove / Elsdon</t>
  </si>
  <si>
    <t xml:space="preserve">v.Whitby / Paremata / Porirua </t>
  </si>
  <si>
    <t>v.Johnsonville / Porirua</t>
  </si>
  <si>
    <t>v.Ascot Park / Titahi Bay</t>
  </si>
  <si>
    <t xml:space="preserve">v.Porirua East Schools </t>
  </si>
  <si>
    <t>v.Grenada North Schools</t>
  </si>
  <si>
    <t xml:space="preserve">Fare Revenue - Waikanae Combo </t>
  </si>
  <si>
    <t>v.Masterton-Featherston-Martinborough (weekdays)</t>
  </si>
  <si>
    <t>v.Masterton Town 2007</t>
  </si>
  <si>
    <t>v.Greytown - Woodside 2007</t>
  </si>
  <si>
    <t>v.Martinborough Train Connection 2007</t>
  </si>
  <si>
    <t>v.Masterton-Martinborough (weekends) 2007</t>
  </si>
  <si>
    <t>v.Otaki Services 2005</t>
  </si>
  <si>
    <t>v.Days Bay Ferry</t>
  </si>
  <si>
    <t>v.Addition of four return sailings between Queens Wharf and Days Bay</t>
  </si>
  <si>
    <t>W.155/2/51</t>
  </si>
  <si>
    <t>Public Transport Rate Reserve</t>
  </si>
  <si>
    <t>W.560/2100/13</t>
  </si>
  <si>
    <t>Regional Shelter Cleaning</t>
  </si>
  <si>
    <t>W.560/2200/10</t>
  </si>
  <si>
    <t>Trolley Bus - Contract Investigation Funding</t>
  </si>
  <si>
    <t>W.560/2880/10</t>
  </si>
  <si>
    <t>Trolley Bus - Renewals Business Case Items</t>
  </si>
  <si>
    <t>W.562/0110/3</t>
  </si>
  <si>
    <t>Fare Structure Review</t>
  </si>
  <si>
    <t>W.560/8150/90</t>
  </si>
  <si>
    <t>Total Rates Allocation</t>
  </si>
  <si>
    <t>Regional Shelter Maintenance</t>
  </si>
  <si>
    <t>W.560/2100/11</t>
  </si>
  <si>
    <t>Wairarapa Shelter Maintenance</t>
  </si>
  <si>
    <t>W.560/8000/4</t>
  </si>
  <si>
    <t>HV487</t>
  </si>
  <si>
    <t>Equalised Capital Value</t>
  </si>
  <si>
    <t>Total Mobility</t>
  </si>
  <si>
    <t>Porirua City</t>
  </si>
  <si>
    <t>Lower Hutt City</t>
  </si>
  <si>
    <t>Total Region Population</t>
  </si>
  <si>
    <t>Intra District Costs</t>
  </si>
  <si>
    <t>Total Intra District Costs</t>
  </si>
  <si>
    <t>Inter District Costs</t>
  </si>
  <si>
    <t>Total Inter District Costs</t>
  </si>
  <si>
    <t>%</t>
  </si>
  <si>
    <t>C</t>
  </si>
  <si>
    <t>Rail</t>
  </si>
  <si>
    <t>Diff</t>
  </si>
  <si>
    <t>Hutt City</t>
  </si>
  <si>
    <t>Rail Connectors</t>
  </si>
  <si>
    <t>Rates Required</t>
  </si>
  <si>
    <t>Commercial</t>
  </si>
  <si>
    <t>Total Shared Expenses</t>
  </si>
  <si>
    <t>Bus and Ferry Manager - Office</t>
  </si>
  <si>
    <t>Bus and Ferry Manager - O/heads</t>
  </si>
  <si>
    <t>CC.56008-01</t>
  </si>
  <si>
    <t>Bus &amp; Ferry Service Delivery Team Leader CC</t>
  </si>
  <si>
    <t>W.560/0800/1</t>
  </si>
  <si>
    <t>Bus &amp; Ferry Service Team Leader wbs</t>
  </si>
  <si>
    <t>W.560/0800/99</t>
  </si>
  <si>
    <t>Bus &amp; Ferry Service Delivery Team Leader - O/Heads</t>
  </si>
  <si>
    <t>Bus and Ferry Service Delivery - O/heads</t>
  </si>
  <si>
    <t>W.560/1201/21</t>
  </si>
  <si>
    <t>Ferry - Fare Clawback</t>
  </si>
  <si>
    <t>W.560/1300/8</t>
  </si>
  <si>
    <t>Trolley Bus- Karori Tunnel</t>
  </si>
  <si>
    <t>W.560/1415/20</t>
  </si>
  <si>
    <t>Kapiti - Fare Revenue</t>
  </si>
  <si>
    <t>Bus and Ferry Infrastructure - Office</t>
  </si>
  <si>
    <t>Bus and Ferry Infrastructure - O/heads</t>
  </si>
  <si>
    <t>CC.56030-01</t>
  </si>
  <si>
    <t>Bus &amp; Ferry Service Design CC</t>
  </si>
  <si>
    <t>W.560/3000/99</t>
  </si>
  <si>
    <t>Bus &amp; Ferry Serv Design - O/Heads</t>
  </si>
  <si>
    <t>W.560/3100/90</t>
  </si>
  <si>
    <t>Bus &amp; Ferry Serv Design - Projects</t>
  </si>
  <si>
    <t>W.560/5100/1</t>
  </si>
  <si>
    <t>Projects and Planning Manager - Office</t>
  </si>
  <si>
    <t>Projects and Planning Manager - O/heads</t>
  </si>
  <si>
    <t>Projects and Planning General Projects</t>
  </si>
  <si>
    <t>Projects &amp; Planning - Rail Overheads</t>
  </si>
  <si>
    <t>Projects &amp; Planning - Bus Overheads</t>
  </si>
  <si>
    <t>Customer Services Manager - Office</t>
  </si>
  <si>
    <t>Customer Services Manager - O/heads</t>
  </si>
  <si>
    <t>W.560/9150/90</t>
  </si>
  <si>
    <t>Rail Operations Manager CC</t>
  </si>
  <si>
    <t>Rail Operations Manager - Office</t>
  </si>
  <si>
    <t>Rail Operations Manager Admin - O/Heads</t>
  </si>
  <si>
    <t>CC.56420-01</t>
  </si>
  <si>
    <t>Rail Service Delivery Admin CC</t>
  </si>
  <si>
    <t>W.564/2000/99</t>
  </si>
  <si>
    <t>Rail Service Delivery Admin - O/Heads</t>
  </si>
  <si>
    <t>W.564/2100/1</t>
  </si>
  <si>
    <t>W.564/2110/1</t>
  </si>
  <si>
    <t>Rail - Network Track Access Charges</t>
  </si>
  <si>
    <t>W.564/2110/2</t>
  </si>
  <si>
    <t>Rail - Network Renewals</t>
  </si>
  <si>
    <t>W.564/2110/3</t>
  </si>
  <si>
    <t>Rail - Network Incident Costs</t>
  </si>
  <si>
    <t>Carpark Cleaning / Maintenance</t>
  </si>
  <si>
    <t>W.560/8130/2</t>
  </si>
  <si>
    <t>Carpark / Station Leases &amp; Rates - General</t>
  </si>
  <si>
    <t>Wellington Station Lease</t>
  </si>
  <si>
    <t>CC.56410-01</t>
  </si>
  <si>
    <t>Rail Asset Management Team Leader CC</t>
  </si>
  <si>
    <t>W.564/1000/1</t>
  </si>
  <si>
    <t>Rail Asset Management Team Leader - Office</t>
  </si>
  <si>
    <t>W.564/1000/99</t>
  </si>
  <si>
    <t>Rail Asset Management Team Leader - O/Heads</t>
  </si>
  <si>
    <t>W.564/1010/1</t>
  </si>
  <si>
    <t>Admin Reimbursement from GWRL</t>
  </si>
  <si>
    <t>W.569/1100/1</t>
  </si>
  <si>
    <t>Trips Dest</t>
  </si>
  <si>
    <t>Trips Origin - Intra District</t>
  </si>
  <si>
    <t>Trips Terminate - Intra District</t>
  </si>
  <si>
    <t>Origin/ Dest' dollars per trip</t>
  </si>
  <si>
    <t>GWRL Staff &amp; Overheads Admin WBS</t>
  </si>
  <si>
    <t>GWRL - Rail Overhead WBS</t>
  </si>
  <si>
    <t>Bus and Ferry Service Delivery - Office</t>
  </si>
  <si>
    <t>Bus and Ferry Infrastructure Capex Wbs</t>
  </si>
  <si>
    <t>Rail Asset Management CC</t>
  </si>
  <si>
    <t>Rail Asset Management Admin WBS</t>
  </si>
  <si>
    <t>Rail Asset Management Admin O/Heads WBS</t>
  </si>
  <si>
    <t>Rail Strategy and Contracting wbs</t>
  </si>
  <si>
    <t>Rail Strategy &amp; Contracing - O/heads</t>
  </si>
  <si>
    <t>PK599</t>
  </si>
  <si>
    <t>WN599</t>
  </si>
  <si>
    <t>HV599</t>
  </si>
  <si>
    <t>HV580/3</t>
  </si>
  <si>
    <t>Rates per Assessment</t>
  </si>
  <si>
    <t>Av Capital Value</t>
  </si>
  <si>
    <t>+/- %</t>
  </si>
  <si>
    <t>W.560/1201/1</t>
  </si>
  <si>
    <t>Ferry-Contract</t>
  </si>
  <si>
    <t>W.560/1201/2</t>
  </si>
  <si>
    <t>Ferry-Improvements</t>
  </si>
  <si>
    <t>W.560/1201/3</t>
  </si>
  <si>
    <t>Ferry-Inflation</t>
  </si>
  <si>
    <t>W.560/1201/5</t>
  </si>
  <si>
    <t>Ferry-SNR</t>
  </si>
  <si>
    <t>W.560/1201/6</t>
  </si>
  <si>
    <t>Ferry-Other Adjusts</t>
  </si>
  <si>
    <t>W.560/1300/5</t>
  </si>
  <si>
    <t>Trolley-SNR</t>
  </si>
  <si>
    <t>W.560/1300/6</t>
  </si>
  <si>
    <t>Trolley-Other Adjusts</t>
  </si>
  <si>
    <t>W.560/1400/5</t>
  </si>
  <si>
    <t>Wgtn Central - SNR</t>
  </si>
  <si>
    <t>W.560/1400/6</t>
  </si>
  <si>
    <t>CC.56401-01</t>
  </si>
  <si>
    <t>W.564/9000/99</t>
  </si>
  <si>
    <t>W.564/9000/1</t>
  </si>
  <si>
    <t>W.560/1300/21</t>
  </si>
  <si>
    <t>Trolley - Fare Clawback</t>
  </si>
  <si>
    <t>W.560/1420/20</t>
  </si>
  <si>
    <t>W.154/31/37</t>
  </si>
  <si>
    <t>IntLoan0910 Capex - Bus Shelters</t>
  </si>
  <si>
    <t>W.560/8300/90</t>
  </si>
  <si>
    <t>2. If any new WBS elements have been added in the current budget, you will need to insert them in the Essbase Download sheet as appropriate. (use vlookup both ways to find them)</t>
  </si>
  <si>
    <t>Wgtn Central - Other Adjusts</t>
  </si>
  <si>
    <t>W.560/1405/5</t>
  </si>
  <si>
    <t>Wgtn North - SNR</t>
  </si>
  <si>
    <t>W.560/1405/6</t>
  </si>
  <si>
    <t>Wgtn North - Other Adjusts</t>
  </si>
  <si>
    <t>W.560/1410/5</t>
  </si>
  <si>
    <t>Porirua - SNR</t>
  </si>
  <si>
    <t>W.560/1410/6</t>
  </si>
  <si>
    <t>Porirua - Other Adjusts</t>
  </si>
  <si>
    <t>W.560/1415/5</t>
  </si>
  <si>
    <t>Kapiti - SNR</t>
  </si>
  <si>
    <t>W.560/1415/6</t>
  </si>
  <si>
    <t>Kapiti - Other Adjusts</t>
  </si>
  <si>
    <t>W.560/1420/5</t>
  </si>
  <si>
    <t>Wairarapa - SNR</t>
  </si>
  <si>
    <t>W.560/1420/6</t>
  </si>
  <si>
    <t>Wairarapa - Other Adjusts</t>
  </si>
  <si>
    <t>W.560/1430/5</t>
  </si>
  <si>
    <t>Hutt Valley - SNR</t>
  </si>
  <si>
    <t>W.560/1430/6</t>
  </si>
  <si>
    <t>Hutt Valley - Other Adjusts</t>
  </si>
  <si>
    <t>W.560/1432/5</t>
  </si>
  <si>
    <t>Upper Hutt - SNR</t>
  </si>
  <si>
    <t>W.560/1432/6</t>
  </si>
  <si>
    <t>Upper Hutt - Other Adjusts</t>
  </si>
  <si>
    <t>W.560/1434/5</t>
  </si>
  <si>
    <t>Eastbourne - SNR</t>
  </si>
  <si>
    <t>W.560/1434/6</t>
  </si>
  <si>
    <t>Eastbourne - Other Adjusts</t>
  </si>
  <si>
    <t>W.560/1436/5</t>
  </si>
  <si>
    <t>Wainuiomata - SNR</t>
  </si>
  <si>
    <t>W.560/1500/1</t>
  </si>
  <si>
    <t>Bus Service Improvements</t>
  </si>
  <si>
    <t>W.560/2160/90</t>
  </si>
  <si>
    <t>Rateable Capital Value</t>
  </si>
  <si>
    <t>Rates per $100,000 ECV</t>
  </si>
  <si>
    <t>Greater Wellington Regional Council</t>
  </si>
  <si>
    <t>Current Year Base</t>
  </si>
  <si>
    <t>Rates.plus.current.account</t>
  </si>
  <si>
    <t>Sum of Rates Alloc = Total Rates</t>
  </si>
  <si>
    <t>Total Government Subsidies</t>
  </si>
  <si>
    <t>Grants - Transport Operators</t>
  </si>
  <si>
    <t>0</t>
  </si>
  <si>
    <t>Ferry</t>
  </si>
  <si>
    <t>W.560/1415/10</t>
  </si>
  <si>
    <t>Kapiti Plus</t>
  </si>
  <si>
    <t>W.560/1420/10</t>
  </si>
  <si>
    <t>Wairarapa Plus</t>
  </si>
  <si>
    <t>W.560/1430/10</t>
  </si>
  <si>
    <t>Hutt Plus</t>
  </si>
  <si>
    <t>W.560/1600/1</t>
  </si>
  <si>
    <t>W.154/28/36</t>
  </si>
  <si>
    <t>IntLoan0708 Capex - Bus Shelters</t>
  </si>
  <si>
    <t>Essbase - Contracts</t>
  </si>
  <si>
    <t>Essbase - Inflation</t>
  </si>
  <si>
    <t>FAR</t>
  </si>
  <si>
    <t>Rates</t>
  </si>
  <si>
    <t>Contract PA - Cost</t>
  </si>
  <si>
    <t>Inflation - Cost</t>
  </si>
  <si>
    <t>Trolley Bus Operational</t>
  </si>
  <si>
    <t>Trolley Bus Infrastructure Renewal</t>
  </si>
  <si>
    <t>Spread Adjustments</t>
  </si>
  <si>
    <t>Subtotal - Adjustments</t>
  </si>
  <si>
    <t>Rec to Essbase</t>
  </si>
  <si>
    <t>W.560/6100/5</t>
  </si>
  <si>
    <t>TM Otaki Contracted Services</t>
  </si>
  <si>
    <t>W.560/6910/1</t>
  </si>
  <si>
    <t>W.560/6910/3</t>
  </si>
  <si>
    <t>TM Independant Assessment</t>
  </si>
  <si>
    <t>v Masterton Town 2007</t>
  </si>
  <si>
    <t>v Greytown - Woodside 2007</t>
  </si>
  <si>
    <t>v Masterton-Featherston-Martinborough (weekdays)</t>
  </si>
  <si>
    <t>v Martinborough Train Connection 2007</t>
  </si>
  <si>
    <t>MN505</t>
  </si>
  <si>
    <t>v Masterton-Martinborough (weekends) 2007</t>
  </si>
  <si>
    <t>K14203</t>
  </si>
  <si>
    <t>MN200</t>
  </si>
  <si>
    <t>v.Paekakariki/Raumati South/Otaihanga</t>
  </si>
  <si>
    <t>k23009</t>
  </si>
  <si>
    <t>TM - Systems Operating Costs</t>
  </si>
  <si>
    <t>Fare Revenue - Greytown Woodside</t>
  </si>
  <si>
    <t>Fare Revenue</t>
  </si>
  <si>
    <t>k14103</t>
  </si>
  <si>
    <t>PT Rates</t>
  </si>
  <si>
    <t>Total including inflation</t>
  </si>
  <si>
    <t>W.562/5002/2</t>
  </si>
  <si>
    <t>W.562/5002/3</t>
  </si>
  <si>
    <t>W.562/5008/1</t>
  </si>
  <si>
    <t>PT Plan Revision</t>
  </si>
  <si>
    <t>Disability Programme</t>
  </si>
  <si>
    <t xml:space="preserve">The worksheets at the end of the work book (Blue Tabs) contain the key statistical data for allocating out rail costs per trip basis and the allocation of bus services to rail. </t>
  </si>
  <si>
    <t>Worksheet</t>
  </si>
  <si>
    <t>Status</t>
  </si>
  <si>
    <t>Base Data Buses</t>
  </si>
  <si>
    <t>Policy Allocations</t>
  </si>
  <si>
    <t>Total Rates Allocated = Essbase</t>
  </si>
  <si>
    <t>Rates allocation</t>
  </si>
  <si>
    <t>Summary Costs</t>
  </si>
  <si>
    <t>Comparison</t>
  </si>
  <si>
    <t>Total Comparison = Total Rates</t>
  </si>
  <si>
    <t>Instructions</t>
  </si>
  <si>
    <t>Essbase Download</t>
  </si>
  <si>
    <t>A . At the start of each year:</t>
  </si>
  <si>
    <t>B . To update and balance the rates model:</t>
  </si>
  <si>
    <t>1. Go to the Essbase download worksheet and retrieve the current years budget numbers from the budget model. Review the check lines above.</t>
  </si>
  <si>
    <t>Unit.TR02</t>
  </si>
  <si>
    <t>Model Overview</t>
  </si>
  <si>
    <t>HV421</t>
  </si>
  <si>
    <t>PK770</t>
  </si>
  <si>
    <t>CC.56001-01</t>
  </si>
  <si>
    <t>CC.56010-01</t>
  </si>
  <si>
    <t>CC.56020-01</t>
  </si>
  <si>
    <t>CC.56201-01</t>
  </si>
  <si>
    <t>Non Specific Bus</t>
  </si>
  <si>
    <t>W.560/1510/90</t>
  </si>
  <si>
    <t>W.560/8290/90</t>
  </si>
  <si>
    <t>k12118</t>
  </si>
  <si>
    <t>k12119</t>
  </si>
  <si>
    <t>k12120</t>
  </si>
  <si>
    <t>k12121</t>
  </si>
  <si>
    <t>k12122</t>
  </si>
  <si>
    <t>k12123</t>
  </si>
  <si>
    <t>k12113</t>
  </si>
  <si>
    <t>k12114</t>
  </si>
  <si>
    <t>k16005</t>
  </si>
  <si>
    <t>v.Upper Hutt Schools 2006</t>
  </si>
  <si>
    <t xml:space="preserve">v.Wainuiomata Local Schools </t>
  </si>
  <si>
    <t>k22009</t>
  </si>
  <si>
    <t>Trolley-Contract</t>
  </si>
  <si>
    <t>Trolley-Improvements</t>
  </si>
  <si>
    <t>Wgtn Central - Contract</t>
  </si>
  <si>
    <t>2 In the Summary Costs worksheet copy and paste values for  "This years" rates to "Last years" . Change headings.</t>
  </si>
  <si>
    <t>1 In the Instructions worksheet change the heading to reflect proposed or final rates and the year. Save file in new directory.</t>
  </si>
  <si>
    <t>3. In the Rate Summary worksheet copy and paste values for  "This years" rates to "last years". Change headings.</t>
  </si>
  <si>
    <t>Intra-District</t>
  </si>
  <si>
    <t>Inter-District Origin</t>
  </si>
  <si>
    <t>Inter-District Destination</t>
  </si>
  <si>
    <t>Plan, Info, Network &amp; Admin</t>
  </si>
  <si>
    <t>Trips Origin</t>
  </si>
  <si>
    <t>Wgtn Central - Improvements</t>
  </si>
  <si>
    <t>Wgtn North - Contract</t>
  </si>
  <si>
    <t>Wgtn North - Improvements</t>
  </si>
  <si>
    <t>Porirua - Contract</t>
  </si>
  <si>
    <t>Porirua - Improvements</t>
  </si>
  <si>
    <t>Kapiti - Contract</t>
  </si>
  <si>
    <t>Kapiti - Improvements</t>
  </si>
  <si>
    <t>Wairarapa - Contract</t>
  </si>
  <si>
    <t>Hutt Valley - Contract</t>
  </si>
  <si>
    <t>Hutt Valley - Improvements</t>
  </si>
  <si>
    <t>Upper Hutt - Contract</t>
  </si>
  <si>
    <t>Eastbourne - Contract</t>
  </si>
  <si>
    <t>Wainuiomata - Contract</t>
  </si>
  <si>
    <t>Wainuiomata - Other Adjusts</t>
  </si>
  <si>
    <t>Wgtn Central - CFR</t>
  </si>
  <si>
    <t>Wgtn North - CFR</t>
  </si>
  <si>
    <t>Porirua - CFR</t>
  </si>
  <si>
    <t>Kapiti - CFR</t>
  </si>
  <si>
    <t>Wairarapa - CFR</t>
  </si>
  <si>
    <t>Hutt Valley - CFR</t>
  </si>
  <si>
    <t>Upper Hutt - CFR</t>
  </si>
  <si>
    <t>Eastbourne - CFR</t>
  </si>
  <si>
    <t>Wainuiomata - CFR</t>
  </si>
  <si>
    <t>Total Trips Model</t>
  </si>
  <si>
    <t>3. Copy in the Contracts and Contracts Inf sheets used in the Essbase Budget updates. In the 'Base Data-Buses' sheet vlookup this information to populate the sheet.</t>
  </si>
  <si>
    <t>4. In the Base Data-Buses sheet review all the apportionments between districts. Adjust if necessary.</t>
  </si>
  <si>
    <t>6. If bus services connect with rail, a portion is allocated to rail services (i.e. is a "Yes" in column W). All school services are "No" and 100 % is allocated to TA's.</t>
  </si>
  <si>
    <t>Check totals</t>
  </si>
  <si>
    <t>TM Hoists Maintenance</t>
  </si>
  <si>
    <t>TM Hoists - New/Replace</t>
  </si>
  <si>
    <t>Bus-rail connections</t>
  </si>
  <si>
    <t>Rail operations and maintenance</t>
  </si>
  <si>
    <t>Rail infrastructure (capex &amp; loans)</t>
  </si>
  <si>
    <t>Operator</t>
  </si>
  <si>
    <t>Contract Number</t>
  </si>
  <si>
    <t>Description</t>
  </si>
  <si>
    <t>Train</t>
  </si>
  <si>
    <t>Check</t>
  </si>
  <si>
    <t>HCC</t>
  </si>
  <si>
    <t>UHCC</t>
  </si>
  <si>
    <t>WCC</t>
  </si>
  <si>
    <t>KCDC</t>
  </si>
  <si>
    <t>SWDC</t>
  </si>
  <si>
    <t>Carterton</t>
  </si>
  <si>
    <t>Masterton</t>
  </si>
  <si>
    <t>HV110</t>
  </si>
  <si>
    <t>Yes</t>
  </si>
  <si>
    <t>HV121</t>
  </si>
  <si>
    <t>HV130</t>
  </si>
  <si>
    <t>HV150</t>
  </si>
  <si>
    <t>HV160</t>
  </si>
  <si>
    <t>HV170</t>
  </si>
  <si>
    <t>Eastbourne</t>
  </si>
  <si>
    <t>No</t>
  </si>
  <si>
    <t>East by West</t>
  </si>
  <si>
    <t>HV466</t>
  </si>
  <si>
    <t>HV402/2</t>
  </si>
  <si>
    <t>WN528</t>
  </si>
  <si>
    <t>WN714</t>
  </si>
  <si>
    <t>WN723</t>
  </si>
  <si>
    <t>WN843</t>
  </si>
  <si>
    <t>PK722</t>
  </si>
  <si>
    <t>PK730</t>
  </si>
  <si>
    <t>PK759</t>
  </si>
  <si>
    <t>PK821</t>
  </si>
  <si>
    <t>PK871</t>
  </si>
  <si>
    <t>WN550</t>
  </si>
  <si>
    <t>WN555</t>
  </si>
  <si>
    <t>After Midnight N5 Wellington City</t>
  </si>
  <si>
    <t>PK420</t>
  </si>
  <si>
    <t>PK459</t>
  </si>
  <si>
    <t>PK474</t>
  </si>
  <si>
    <t>WN900</t>
  </si>
  <si>
    <t>T/8/2/3</t>
  </si>
  <si>
    <t>PK875</t>
  </si>
  <si>
    <t>Workplace Area Unit</t>
  </si>
  <si>
    <t xml:space="preserve">Area Unit of Usual Residence </t>
  </si>
  <si>
    <t>Porirua</t>
  </si>
  <si>
    <t>Wairarapa</t>
  </si>
  <si>
    <t>Total</t>
  </si>
  <si>
    <t>Area</t>
  </si>
  <si>
    <t>Contract Name</t>
  </si>
  <si>
    <t>TLA Populations</t>
  </si>
  <si>
    <t>NEW Census Data @</t>
  </si>
  <si>
    <t>Total Wairarapa</t>
  </si>
  <si>
    <t>Total Trips outside own TA</t>
  </si>
  <si>
    <t>Total Trips into own TA</t>
  </si>
  <si>
    <t>Days Bay Ferry</t>
  </si>
  <si>
    <t>V:Days Bay Ferry</t>
  </si>
  <si>
    <t>WN520</t>
  </si>
  <si>
    <t>WN529</t>
  </si>
  <si>
    <t>$000's</t>
  </si>
  <si>
    <t>WN400</t>
  </si>
  <si>
    <t>WN401</t>
  </si>
  <si>
    <t>WN402</t>
  </si>
  <si>
    <t>WN403</t>
  </si>
  <si>
    <t xml:space="preserve">Average Transport Rates </t>
  </si>
  <si>
    <t>WN404</t>
  </si>
  <si>
    <t>Churton Park, Johnsonvill West, Broadmedows (includes WN452 school services)</t>
  </si>
  <si>
    <t>KS Churton Park, Johnsonvill West, Broadmedows (includes WN452 school services)</t>
  </si>
  <si>
    <t>V:Churton Park, Johnsonvill West, Broadmedows (includes WN452 school services)</t>
  </si>
  <si>
    <t>WN598</t>
  </si>
  <si>
    <t>V:deliting one trip to add V:Newlands, Paparangi - ADD 17.04 trip ex Courtenay Place</t>
  </si>
  <si>
    <t>V:to add 14.15 &amp; 14.45 R54in ex Cortenay Plce</t>
  </si>
  <si>
    <t>V:to split Raroa Intermediate School route into 2, am&amp;pm</t>
  </si>
  <si>
    <t>V:to change 17.00 R54 ex Courtenay Place to 16.58 &amp; add a new 17.04 R54 trip ex Courtnay Place, Mon - Fri</t>
  </si>
  <si>
    <t>Change</t>
  </si>
  <si>
    <t>V:to change 16.15 R54 to 16.10, add a new 16.20 R54 trip ex Courtenay Place and change the 17.25 R53 ex Courtenay Place to 17.36, Mon - Fri</t>
  </si>
  <si>
    <t>Subtotal</t>
  </si>
  <si>
    <t>Adjustment to balance</t>
  </si>
  <si>
    <t>Kapiti Schools 2002(Backdate to Sept 02)</t>
  </si>
  <si>
    <t>Madge Coachlines</t>
  </si>
  <si>
    <t>HV453</t>
  </si>
  <si>
    <t>HV461</t>
  </si>
  <si>
    <t>Social Component</t>
  </si>
  <si>
    <t>Net of Social</t>
  </si>
  <si>
    <t>South Wairarapa</t>
  </si>
  <si>
    <t>Upper Hutt</t>
  </si>
  <si>
    <t>Wellington</t>
  </si>
  <si>
    <t>Essbase</t>
  </si>
  <si>
    <t>Urban - Commerical</t>
  </si>
  <si>
    <t>Change from last years</t>
  </si>
  <si>
    <t>Rates Allocation</t>
  </si>
  <si>
    <t>Wellington Regional Council</t>
  </si>
  <si>
    <t>Rateable</t>
  </si>
  <si>
    <t>No. of Assessments</t>
  </si>
  <si>
    <t>Average Capital Value</t>
  </si>
  <si>
    <t>Capital Value</t>
  </si>
  <si>
    <t>$</t>
  </si>
  <si>
    <t>Wellington City</t>
  </si>
  <si>
    <t>CBD Business</t>
  </si>
  <si>
    <t>Business</t>
  </si>
  <si>
    <t>Residential</t>
  </si>
  <si>
    <t>Rural</t>
  </si>
  <si>
    <t xml:space="preserve">Lower Hutt City </t>
  </si>
  <si>
    <t>Upper Hutt City</t>
  </si>
  <si>
    <t xml:space="preserve">Porirua City </t>
  </si>
  <si>
    <t>Kapiti Coast District</t>
  </si>
  <si>
    <t>Urban</t>
  </si>
  <si>
    <t>Urban - Residential</t>
  </si>
  <si>
    <t>Masterton District</t>
  </si>
  <si>
    <t>Urban Ward</t>
  </si>
  <si>
    <t>Rural Ward</t>
  </si>
  <si>
    <t>Carterton District</t>
  </si>
  <si>
    <t>South Wairarapa District</t>
  </si>
  <si>
    <t>Tararua District</t>
  </si>
  <si>
    <t>Totals</t>
  </si>
  <si>
    <t>Shared Expenses</t>
  </si>
  <si>
    <t>Social</t>
  </si>
  <si>
    <t>Region Total - Commercial</t>
  </si>
  <si>
    <t xml:space="preserve">Region Total - Residential </t>
  </si>
  <si>
    <t>Region Total - Rural</t>
  </si>
  <si>
    <t>Kapiti</t>
  </si>
  <si>
    <t>W.560/0001/1</t>
  </si>
  <si>
    <t>W.560/0001/99</t>
  </si>
  <si>
    <t>W.560/1000/1</t>
  </si>
  <si>
    <t>W.560/1000/99</t>
  </si>
  <si>
    <t>W.560/1300/1</t>
  </si>
  <si>
    <t>W.560/1300/2</t>
  </si>
  <si>
    <t>W.560/1400/1</t>
  </si>
  <si>
    <t>W.560/1400/3</t>
  </si>
  <si>
    <t>Wgtn Central - Inflation</t>
  </si>
  <si>
    <t>W.560/1400/4</t>
  </si>
  <si>
    <t>PT Admin</t>
  </si>
  <si>
    <t>Bus Infrastructure &amp; Shelters</t>
  </si>
  <si>
    <t>Transport Reserve</t>
  </si>
  <si>
    <t>Total Rates Required for Bus</t>
  </si>
  <si>
    <t>W.560/1405/1</t>
  </si>
  <si>
    <t>W.560/1405/3</t>
  </si>
  <si>
    <t>Wgtn North - Inflation</t>
  </si>
  <si>
    <t>W.560/1405/4</t>
  </si>
  <si>
    <t>W.560/1410/1</t>
  </si>
  <si>
    <t>W.560/1410/3</t>
  </si>
  <si>
    <t>Porirua - Inflation</t>
  </si>
  <si>
    <t>W.560/1410/4</t>
  </si>
  <si>
    <t>W.560/1415/1</t>
  </si>
  <si>
    <t>W.560/1415/2</t>
  </si>
  <si>
    <t>W.560/1415/3</t>
  </si>
  <si>
    <t>Kapiti - Inflation</t>
  </si>
  <si>
    <t>W.560/1415/4</t>
  </si>
  <si>
    <t>W.560/1420/1</t>
  </si>
  <si>
    <t>W.560/1420/3</t>
  </si>
  <si>
    <t>Wairarapa - Inflation</t>
  </si>
  <si>
    <t>W.560/1420/4</t>
  </si>
  <si>
    <t>W.560/1430/1</t>
  </si>
  <si>
    <t>W.560/1430/3</t>
  </si>
  <si>
    <t>HuttValley - Inflation</t>
  </si>
  <si>
    <t>W.560/1430/4</t>
  </si>
  <si>
    <t>W.560/1432/1</t>
  </si>
  <si>
    <t>W.560/1432/3</t>
  </si>
  <si>
    <t>Upper Hutt - Inflation</t>
  </si>
  <si>
    <t>W.560/1432/4</t>
  </si>
  <si>
    <t>W.560/1434/1</t>
  </si>
  <si>
    <t>W.560/1434/3</t>
  </si>
  <si>
    <t>Eastbourne - Inflation</t>
  </si>
  <si>
    <t>W.560/1434/4</t>
  </si>
  <si>
    <t>W.560/1436/1</t>
  </si>
  <si>
    <t>W.560/1436/3</t>
  </si>
  <si>
    <t>Wainuiomata - Inflation</t>
  </si>
  <si>
    <t>W.560/1436/4</t>
  </si>
  <si>
    <t>W.560/1436/6</t>
  </si>
  <si>
    <t>W.560/2000/1</t>
  </si>
  <si>
    <t>W.560/2000/99</t>
  </si>
  <si>
    <t>W.560/2100/1/1</t>
  </si>
  <si>
    <t>Wellington Interchange Maintenance</t>
  </si>
  <si>
    <t>W.560/2100/1/2</t>
  </si>
  <si>
    <t>WCC Shelter Maintenance</t>
  </si>
  <si>
    <t>W.560/2810/90</t>
  </si>
  <si>
    <t>W.560/2900/90</t>
  </si>
  <si>
    <t>Infra Studies/Investigation</t>
  </si>
  <si>
    <t>W.560/1422/1</t>
  </si>
  <si>
    <t>Wairarapa Red Cross Service</t>
  </si>
  <si>
    <t>Trolley Bus - Infrastructure Contract (WCCL)</t>
  </si>
  <si>
    <t>W.560/2880/90</t>
  </si>
  <si>
    <t>Trolley Bus - Infrastructure Renewals</t>
  </si>
  <si>
    <t>W.560/9900/90</t>
  </si>
  <si>
    <t>W.560/6001/1</t>
  </si>
  <si>
    <t>TM Admin - Office</t>
  </si>
  <si>
    <t>W.560/6001/99</t>
  </si>
  <si>
    <t>TM Admin - O/heads</t>
  </si>
  <si>
    <t>W.560/6100/4</t>
  </si>
  <si>
    <t>TM Hoists Flat Fee Per Trip</t>
  </si>
  <si>
    <t>W.563/0100/1</t>
  </si>
  <si>
    <t>W.563/0100/99</t>
  </si>
  <si>
    <t>Matangi - Technical Support Services (Rotem)</t>
  </si>
  <si>
    <t>No. Assessments</t>
  </si>
  <si>
    <t>% Split</t>
  </si>
  <si>
    <t>Kapiti District</t>
  </si>
  <si>
    <t>Sth Wairarapa District</t>
  </si>
  <si>
    <t>W.560/2910/90</t>
  </si>
  <si>
    <t>CC.56021-01</t>
  </si>
  <si>
    <t>W.560/2809/1</t>
  </si>
  <si>
    <t>W.562/0100/1</t>
  </si>
  <si>
    <t>W.562/0100/99</t>
  </si>
  <si>
    <t>W.562/5000/99</t>
  </si>
  <si>
    <t>W.560/2200/1</t>
  </si>
  <si>
    <t>W.560/1400/21</t>
  </si>
  <si>
    <t>Wgtn Central - Fare clawback</t>
  </si>
  <si>
    <t>W.560/1405/21</t>
  </si>
  <si>
    <t>Wgtn North - Fare Clawback</t>
  </si>
  <si>
    <t>W.560/1410/21</t>
  </si>
  <si>
    <t>v.Khandallah Strathmore</t>
  </si>
  <si>
    <t xml:space="preserve">v.Owhiro Services </t>
  </si>
  <si>
    <t>k11074</t>
  </si>
  <si>
    <t>v.Green Route Supplementary</t>
  </si>
  <si>
    <t>WN512</t>
  </si>
  <si>
    <t xml:space="preserve">v.Campus Connection  </t>
  </si>
  <si>
    <t>k11058</t>
  </si>
  <si>
    <t>WN518</t>
  </si>
  <si>
    <t>v.Mount Victoria/Highbury</t>
  </si>
  <si>
    <t>k11059</t>
  </si>
  <si>
    <t>v.Wrights Hill-Vogeltown</t>
  </si>
  <si>
    <t>k11060</t>
  </si>
  <si>
    <t>WN521</t>
  </si>
  <si>
    <t>v.Miramar-Evans Bay</t>
  </si>
  <si>
    <t>k11061</t>
  </si>
  <si>
    <t>WN524</t>
  </si>
  <si>
    <t xml:space="preserve">v.Beacon Hill Shuttle </t>
  </si>
  <si>
    <t>k11062</t>
  </si>
  <si>
    <t>v.Seatoun Express 2002</t>
  </si>
  <si>
    <t>k11063</t>
  </si>
  <si>
    <t>WN530</t>
  </si>
  <si>
    <t>v.Miramar North Express 2002</t>
  </si>
  <si>
    <t>k11064</t>
  </si>
  <si>
    <t>WN531</t>
  </si>
  <si>
    <t>v.After Midnight Wellington City (N1 to N4) - NEW in Nov 04</t>
  </si>
  <si>
    <t>k11065</t>
  </si>
  <si>
    <t>v.Wilton-Kilbirnie</t>
  </si>
  <si>
    <t>k11066</t>
  </si>
  <si>
    <t>v.Mairangi-Southgate-Houghton Bay</t>
  </si>
  <si>
    <t>k11067</t>
  </si>
  <si>
    <t>v.Northern Suburbs Schools 2007</t>
  </si>
  <si>
    <t>k11068</t>
  </si>
  <si>
    <t>v.Western Suburbs Schools 2007</t>
  </si>
  <si>
    <t>v.Eastern Suburbs Schools 2007</t>
  </si>
  <si>
    <t>v.Southern Suburbs Schools 2007</t>
  </si>
  <si>
    <t>v.City School Connection 2007</t>
  </si>
  <si>
    <t>v. Wainuiomata North 2003</t>
  </si>
  <si>
    <t>v. Wainuiomata South 2003</t>
  </si>
  <si>
    <t>v. Wainuiomata Lower Hutt Schools</t>
  </si>
  <si>
    <t>K14200</t>
  </si>
  <si>
    <t>v.Eastbourne to Lower Hutt Local Schools</t>
  </si>
  <si>
    <t>k22007</t>
  </si>
  <si>
    <t>Gross Cont</t>
  </si>
  <si>
    <t xml:space="preserve">NZ Red Cross </t>
  </si>
  <si>
    <t>k12101</t>
  </si>
  <si>
    <t>New</t>
  </si>
  <si>
    <t>k12103</t>
  </si>
  <si>
    <t>k12106</t>
  </si>
  <si>
    <t>k12109</t>
  </si>
  <si>
    <t>k12110</t>
  </si>
  <si>
    <t>k12111</t>
  </si>
  <si>
    <t xml:space="preserve">RCV </t>
  </si>
  <si>
    <t xml:space="preserve">ECV </t>
  </si>
  <si>
    <t xml:space="preserve">Total Mobility ECV </t>
  </si>
  <si>
    <t xml:space="preserve">Social ECV </t>
  </si>
  <si>
    <t xml:space="preserve">Congestion ECV </t>
  </si>
  <si>
    <t>CC.56002-01</t>
  </si>
  <si>
    <t>W.560/0200/01</t>
  </si>
  <si>
    <t>W.560/0200/99</t>
  </si>
  <si>
    <t>EMU Project - Overheads</t>
  </si>
  <si>
    <t>W.560/9000/99</t>
  </si>
  <si>
    <t>k11057</t>
  </si>
  <si>
    <t>k11073</t>
  </si>
  <si>
    <t>Projected Fare Clawback</t>
  </si>
  <si>
    <t>Porirua - Fare clawback</t>
  </si>
  <si>
    <t>W.560/1415/21</t>
  </si>
  <si>
    <t>Kapiti - Fare clawback</t>
  </si>
  <si>
    <t>W.560/1420/21</t>
  </si>
  <si>
    <t>Wairarapa - Fare clawback</t>
  </si>
  <si>
    <t>W.560/1430/21</t>
  </si>
  <si>
    <t>Hutt Valley - Fare Clawback</t>
  </si>
  <si>
    <t>W.560/1432/21</t>
  </si>
  <si>
    <t>Train Maintenance - EMU Depot</t>
  </si>
  <si>
    <t>Station Contract Maintenance</t>
  </si>
  <si>
    <t>Security - CCTV Network charges</t>
  </si>
  <si>
    <t>Rail Strategy Studies/Investigation</t>
  </si>
  <si>
    <t>AMP Update - Rail Assets</t>
  </si>
  <si>
    <t>TM Subsidy - Independent</t>
  </si>
  <si>
    <t>TM Subsidy - Supported</t>
  </si>
  <si>
    <t>GWRL Admin Charges - Rail Operations</t>
  </si>
  <si>
    <t>PT Metlink Public transport network Planning</t>
  </si>
  <si>
    <t>W.154/49/2/1</t>
  </si>
  <si>
    <t>W.154/49/2/1 Capex - Bus Shelters</t>
  </si>
  <si>
    <t>W.154/49/2/4</t>
  </si>
  <si>
    <t>W.154/49/2/4 Trolley Bus - Infrastructure Renewals</t>
  </si>
  <si>
    <t>W.560/3000/1</t>
  </si>
  <si>
    <t>Bus &amp; Ferry Serv Design - Office</t>
  </si>
  <si>
    <t>CC.56050-01</t>
  </si>
  <si>
    <t>Bus &amp; Ferry Commercial Team CC</t>
  </si>
  <si>
    <t>W.560/5000/99</t>
  </si>
  <si>
    <t>Bus and Ferry Commercial - O/Heads</t>
  </si>
  <si>
    <t>CC.56090-01</t>
  </si>
  <si>
    <t>W.560/9900/20</t>
  </si>
  <si>
    <t>Upper Hutt Station &amp; Investigation</t>
  </si>
  <si>
    <t>W.564/2110/4</t>
  </si>
  <si>
    <t>Rail - Network Performance Fees</t>
  </si>
  <si>
    <t>W.564/2120/1</t>
  </si>
  <si>
    <t>W.564/2130/1</t>
  </si>
  <si>
    <t>W.560/8000/5</t>
  </si>
  <si>
    <t>GWRL Admin Charges - Rail Infrastucture</t>
  </si>
  <si>
    <t>W.560/8120/2</t>
  </si>
  <si>
    <t>Station Cleaning &amp; Minor Maintenance</t>
  </si>
  <si>
    <t>W.560/8120/3</t>
  </si>
  <si>
    <t>Stations WOF. CCC, Fire Monitor</t>
  </si>
  <si>
    <t>W.560/8130/5</t>
  </si>
  <si>
    <t>W.560/8200/7</t>
  </si>
  <si>
    <t>W.560/8200/8</t>
  </si>
  <si>
    <t>W.560/8280/90</t>
  </si>
  <si>
    <t>W.560/8542/90</t>
  </si>
  <si>
    <t>Storage of Ganz Mavag</t>
  </si>
  <si>
    <t>W.560/8170/1</t>
  </si>
  <si>
    <t>EMU Depot - Building Maintenance</t>
  </si>
  <si>
    <t>W.560/8170/2</t>
  </si>
  <si>
    <t>EMU Depot - WOF, CCC, Fire monitor</t>
  </si>
  <si>
    <t>560/1400</t>
  </si>
  <si>
    <t>560/1430</t>
  </si>
  <si>
    <t>v. After Midnight Hutt Valley Routes</t>
  </si>
  <si>
    <t>v. Naenae - Petone</t>
  </si>
  <si>
    <t>560/1432</t>
  </si>
  <si>
    <t>v. Totara Park 2006</t>
  </si>
  <si>
    <t>v. Pinehaven 2006</t>
  </si>
  <si>
    <t>v. Stokes Valley to LH Schools</t>
  </si>
  <si>
    <t>v. Western Hutt Suburbs to LH schools</t>
  </si>
  <si>
    <t>560/1436</t>
  </si>
  <si>
    <t>v. Valley Hights/ Gracefield</t>
  </si>
  <si>
    <t>v. Western Hills</t>
  </si>
  <si>
    <t>v. Upper Hutt - Petone (Emerald Hill only)</t>
  </si>
  <si>
    <t>v. Te Marua 2006</t>
  </si>
  <si>
    <t>v. Poets Block 2006</t>
  </si>
  <si>
    <t>560/1434</t>
  </si>
  <si>
    <t>560/1201</t>
  </si>
  <si>
    <t>V:Addition of four return sailings between Queens Wharf and Days Bay</t>
  </si>
  <si>
    <t>560/1415</t>
  </si>
  <si>
    <t>v. Otaki Services 2005</t>
  </si>
  <si>
    <t>560/1410</t>
  </si>
  <si>
    <t>v. After Midnight Porirua Basin</t>
  </si>
  <si>
    <t>v. Sievers Grove / Elsdon</t>
  </si>
  <si>
    <t>v. Ascot Park / Titahi Bay</t>
  </si>
  <si>
    <t>560/1405</t>
  </si>
  <si>
    <t>v. Johnsonville / Porirua</t>
  </si>
  <si>
    <t xml:space="preserve">v. Whitby / Paremata / Porirua </t>
  </si>
  <si>
    <t xml:space="preserve">v. Porirua East Schools </t>
  </si>
  <si>
    <t>v. Grenada North Schools</t>
  </si>
  <si>
    <t xml:space="preserve">Fare Revenue - Waikanae/Otaki Combo </t>
  </si>
  <si>
    <t>560/1420</t>
  </si>
  <si>
    <t>560/1422</t>
  </si>
  <si>
    <t>5. In the RCV worksheet copy and paste values for  "This years" rates to "Last years". Change headings.</t>
  </si>
  <si>
    <t>RCV - Check to Last Year</t>
  </si>
  <si>
    <t>Hutt Valley Diesel Bus Contingency</t>
  </si>
  <si>
    <t>Contract Management Consulting</t>
  </si>
  <si>
    <t>Capex - Petone Land Purchase</t>
  </si>
  <si>
    <t>W.560/2100/20</t>
  </si>
  <si>
    <t>Regional Maint Contract - Admin &amp; Reporting</t>
  </si>
  <si>
    <t>W.154/49/8/31</t>
  </si>
  <si>
    <t>IntLoan12-13Capex - Bus Shelters New</t>
  </si>
  <si>
    <t>W.154/49/8/32</t>
  </si>
  <si>
    <t>IntLoan12-13Capex - Bus Shelters Like f</t>
  </si>
  <si>
    <t>W.154/49/8/33</t>
  </si>
  <si>
    <t>IntLoan12-13Trolley Bus - Infrastructur</t>
  </si>
  <si>
    <t>W.154/49/8/34</t>
  </si>
  <si>
    <t>IntLoan12-13Capex - Wgtn ReviewInterch</t>
  </si>
  <si>
    <t>W.560/2820/20</t>
  </si>
  <si>
    <t>Capex - Signage New</t>
  </si>
  <si>
    <t>W.560/2830/90</t>
  </si>
  <si>
    <t>Capex - Porirua Station like for Like Replace</t>
  </si>
  <si>
    <t>v.Western Hills to Lower Hutt Schools</t>
  </si>
  <si>
    <t>Fare Revenue - Otaki Combo</t>
  </si>
  <si>
    <t>k16006</t>
  </si>
  <si>
    <t>W.562/5009/90</t>
  </si>
  <si>
    <t>Bus &amp; Ferry Manager CC</t>
  </si>
  <si>
    <t>Matangi Project Admin CC</t>
  </si>
  <si>
    <t>Projects &amp; Planning Manager CC</t>
  </si>
  <si>
    <t>Rail Strategy &amp; Contracting CC</t>
  </si>
  <si>
    <t>Customer Services Manager CC</t>
  </si>
  <si>
    <t>Bus &amp; Ferry Service Delivery CC</t>
  </si>
  <si>
    <t>Bus &amp; Ferry Infrastructure CC</t>
  </si>
  <si>
    <t>Bus &amp; Ferry Infrastructure CAPEX CC</t>
  </si>
  <si>
    <t>W.560/8490/2</t>
  </si>
  <si>
    <t>W.560/2880/12</t>
  </si>
  <si>
    <t>Trolley Bus - Infra Renewals 2014/15</t>
  </si>
  <si>
    <t>v.Upper Hutt to Petone</t>
  </si>
  <si>
    <t>k12124</t>
  </si>
  <si>
    <t>HV110n</t>
  </si>
  <si>
    <t>v.Stokes Valley to Lower Hutt</t>
  </si>
  <si>
    <t>k12125</t>
  </si>
  <si>
    <t>HV120</t>
  </si>
  <si>
    <t>OLD Census data</t>
  </si>
  <si>
    <t>W.560/8490/1</t>
  </si>
  <si>
    <t>Capex - Tawa Land Purchase</t>
  </si>
  <si>
    <t>Source: Statistics New Zealand 2013 Census</t>
  </si>
  <si>
    <t>Compared to 2014/15</t>
  </si>
  <si>
    <t>1/09/2013</t>
  </si>
  <si>
    <t>Wairarapa - Fare Revenue</t>
  </si>
  <si>
    <t>W.560/1442/01</t>
  </si>
  <si>
    <t>Bikes on Buses - Investigation and Trial</t>
  </si>
  <si>
    <t>W.560/2160/20</t>
  </si>
  <si>
    <t>W.560/2100/30</t>
  </si>
  <si>
    <t>Bus Infra Maintenance New - LTP</t>
  </si>
  <si>
    <t>W.560/2100/31</t>
  </si>
  <si>
    <t>Bus Infra Maintenance Deferred - LTP</t>
  </si>
  <si>
    <t>Signage Maint &amp; Like for Like Replace - LTP</t>
  </si>
  <si>
    <t>W.560/2822/90</t>
  </si>
  <si>
    <t>W.560/2824/90</t>
  </si>
  <si>
    <t>Capex - Bus Infrastructure New - LTP</t>
  </si>
  <si>
    <t>Capex - Bus Infrastructure Like for Like - LTP</t>
  </si>
  <si>
    <t>W.560/2826/90</t>
  </si>
  <si>
    <t>Capex - Signage New - LTP</t>
  </si>
  <si>
    <t>W.560/2880/13</t>
  </si>
  <si>
    <t>Trolley Bus - Infra Renewals 2015/16</t>
  </si>
  <si>
    <t>W.560/6200/10</t>
  </si>
  <si>
    <t>TM Hoists - New/Replace - LTP</t>
  </si>
  <si>
    <t>CC.56202-01</t>
  </si>
  <si>
    <t>W.562/0200/1</t>
  </si>
  <si>
    <t>W.564/8600/90</t>
  </si>
  <si>
    <t>Rolling Stock Studies/Investigation..</t>
  </si>
  <si>
    <t>W.564/8700/90</t>
  </si>
  <si>
    <t>Rail Infrastructure Studies/Investigation..</t>
  </si>
  <si>
    <t>Unit.56081</t>
  </si>
  <si>
    <t>Rail Asset Management CAPEX</t>
  </si>
  <si>
    <t>Unit.56251</t>
  </si>
  <si>
    <t>Unit.56061</t>
  </si>
  <si>
    <t>Total Mobility CAPEX</t>
  </si>
  <si>
    <t>W.154/0049/10/46</t>
  </si>
  <si>
    <t>IntLoan13-14Capex - Bus Shelters New</t>
  </si>
  <si>
    <t>W.154/0049/10/47</t>
  </si>
  <si>
    <t>IntLoan13-14Capex - Bus Shelters Like f</t>
  </si>
  <si>
    <t>W.154/0049/10/48</t>
  </si>
  <si>
    <t>IntLoan13-14Trolley Bus - Infrastructur</t>
  </si>
  <si>
    <t>W.154/0049/10/49</t>
  </si>
  <si>
    <t>IntLoan13-14Trolley Bus - Renewals Busi</t>
  </si>
  <si>
    <t>W.154/0049/10/50</t>
  </si>
  <si>
    <t>IntLoan13-14Capex - Wgtn Review Interch</t>
  </si>
  <si>
    <t>W.154/0049/12/23</t>
  </si>
  <si>
    <t>IntLoan13-14Capex - Signage New</t>
  </si>
  <si>
    <t>W.560/2882/90</t>
  </si>
  <si>
    <t>Porirua Station Road - Like for Like</t>
  </si>
  <si>
    <t>Unit.56331</t>
  </si>
  <si>
    <t>Systems Support CAPEX</t>
  </si>
  <si>
    <t>v.Newlands, Paparangi, Grenada Village, Woodridge CV020</t>
  </si>
  <si>
    <t>k13063</t>
  </si>
  <si>
    <t xml:space="preserve">Fare Revenue - Whitby Combo </t>
  </si>
  <si>
    <t>k13060</t>
  </si>
  <si>
    <t>general provision - not wellington specific</t>
  </si>
  <si>
    <t>In arrears</t>
  </si>
  <si>
    <t>In advance</t>
  </si>
  <si>
    <t xml:space="preserve">Inflation </t>
  </si>
  <si>
    <t>n/a</t>
  </si>
  <si>
    <t>Super Gold</t>
  </si>
  <si>
    <t>Actual</t>
  </si>
  <si>
    <t>Estimate</t>
  </si>
  <si>
    <t>New contract line to check</t>
  </si>
  <si>
    <t>Comment</t>
  </si>
  <si>
    <t>Vendor</t>
  </si>
  <si>
    <t>WBS Element</t>
  </si>
  <si>
    <t>GL Code</t>
  </si>
  <si>
    <t>Quarter in which tenders closed</t>
  </si>
  <si>
    <t>Index start date</t>
  </si>
  <si>
    <t>Start Date</t>
  </si>
  <si>
    <t>Original Expiry Date</t>
  </si>
  <si>
    <t>Date Rolled To / terminated</t>
  </si>
  <si>
    <t>Expiry Date</t>
  </si>
  <si>
    <t>Payment Type</t>
  </si>
  <si>
    <t>Index</t>
  </si>
  <si>
    <t>New Start Index</t>
  </si>
  <si>
    <t>Price PA</t>
  </si>
  <si>
    <t>2008 Fare Adjustment</t>
  </si>
  <si>
    <t>2010 Fare Adjustment</t>
  </si>
  <si>
    <t>2011 Fare Adjustment</t>
  </si>
  <si>
    <t>2012 Fare Adjustment</t>
  </si>
  <si>
    <t>2013 Fare Adjustment</t>
  </si>
  <si>
    <t>Revenue</t>
  </si>
  <si>
    <t>Full Year Payment (Actual &amp; estimated</t>
  </si>
  <si>
    <t xml:space="preserve">Contracts </t>
  </si>
  <si>
    <t>CFS</t>
  </si>
  <si>
    <t>Other</t>
  </si>
  <si>
    <t>560/1400/1</t>
  </si>
  <si>
    <t>in advance</t>
  </si>
  <si>
    <t>560/1400/4</t>
  </si>
  <si>
    <t>na</t>
  </si>
  <si>
    <t>in arrears</t>
  </si>
  <si>
    <t>560/1430/1</t>
  </si>
  <si>
    <t>560/1432/1</t>
  </si>
  <si>
    <t>560/1436/1</t>
  </si>
  <si>
    <t>560/1430/10</t>
  </si>
  <si>
    <t>560/1434/4</t>
  </si>
  <si>
    <t>560/1430/4</t>
  </si>
  <si>
    <t>560/1432/4</t>
  </si>
  <si>
    <t>560/1436/4</t>
  </si>
  <si>
    <t>560/1405/1</t>
  </si>
  <si>
    <t>Old</t>
  </si>
  <si>
    <t>560/1410/1</t>
  </si>
  <si>
    <t>560/1415/1</t>
  </si>
  <si>
    <t>560/1415/10</t>
  </si>
  <si>
    <t>560/1415/22</t>
  </si>
  <si>
    <t>560/1405/4</t>
  </si>
  <si>
    <t>560/1410/4</t>
  </si>
  <si>
    <t>560/1415/4</t>
  </si>
  <si>
    <t>560/1420/1</t>
  </si>
  <si>
    <t>560/1420/20</t>
  </si>
  <si>
    <t>560/1201/1</t>
  </si>
  <si>
    <t>560/1434/1</t>
  </si>
  <si>
    <t>560/1415/20</t>
  </si>
  <si>
    <t>560/1422/1</t>
  </si>
  <si>
    <t>30.6.12</t>
  </si>
  <si>
    <t>Operators' Payments</t>
  </si>
  <si>
    <t>Forecast Inflation Data</t>
  </si>
  <si>
    <t>Diesel Bus, Taxi, Ferry Only</t>
  </si>
  <si>
    <t>Ordinary Contract and Schools Only</t>
  </si>
  <si>
    <t>Index Start Date</t>
  </si>
  <si>
    <t/>
  </si>
  <si>
    <t>Projects &amp; Planning Projects CAPEX</t>
  </si>
  <si>
    <t>W.562/5009/01</t>
  </si>
  <si>
    <t>W.562/5009/02</t>
  </si>
  <si>
    <t>W.562/5009/03</t>
  </si>
  <si>
    <t>Rebudget 15/16:Bus Rapid Transit Implementation</t>
  </si>
  <si>
    <t>W.155/2015/01</t>
  </si>
  <si>
    <t>W.564/2100/30</t>
  </si>
  <si>
    <t>Rail - Locomotive Hire</t>
  </si>
  <si>
    <t>W.564/2110/5</t>
  </si>
  <si>
    <t>Rail - Network Silverstream Bridge</t>
  </si>
  <si>
    <t>W.564/8160/90</t>
  </si>
  <si>
    <t>Station Electricity</t>
  </si>
  <si>
    <t>W.564/8270/90</t>
  </si>
  <si>
    <t>W.564/8285/90</t>
  </si>
  <si>
    <t>Matangi Escrow &amp; Software Support</t>
  </si>
  <si>
    <t>W.564/8700/10</t>
  </si>
  <si>
    <t>Rail Infra - Property Management</t>
  </si>
  <si>
    <t>Rebudget 15/16:Integrated Ticketing Investigation</t>
  </si>
  <si>
    <t>W.155/2015/13</t>
  </si>
  <si>
    <t>560/1420/4</t>
  </si>
  <si>
    <t>k14002</t>
  </si>
  <si>
    <t>check</t>
  </si>
  <si>
    <t>Unit.56320</t>
  </si>
  <si>
    <t>Marketing &amp; Information</t>
  </si>
  <si>
    <t>Unit.56330</t>
  </si>
  <si>
    <t>Systems Support</t>
  </si>
  <si>
    <t>Unit.56340</t>
  </si>
  <si>
    <t>Metlink Service Centre</t>
  </si>
  <si>
    <t>Network wide costs</t>
  </si>
  <si>
    <t>W.564/2100/7</t>
  </si>
  <si>
    <t>Rail - Capital Connection</t>
  </si>
  <si>
    <t>Final  2016/17</t>
  </si>
  <si>
    <t>2016/17 Rateable Capital Value $</t>
  </si>
  <si>
    <t xml:space="preserve">Final Rates 2016/17 GST excl     </t>
  </si>
  <si>
    <t>Final Rate Cents in Dollar 2016/17 GST excl</t>
  </si>
  <si>
    <t>Rate 2016/17</t>
  </si>
  <si>
    <t>2016/17</t>
  </si>
  <si>
    <t>Capex - Wgtn Network Infrastructure</t>
  </si>
  <si>
    <t>OLD Carpark Lighting and Maintenance.</t>
  </si>
  <si>
    <t>PTOM - Rail Contracting</t>
  </si>
  <si>
    <t>W.560/2450/1</t>
  </si>
  <si>
    <t>Bus Network Implementation Investigation</t>
  </si>
  <si>
    <t>W.560/2880/14</t>
  </si>
  <si>
    <t>Trolley Bus - Infra Renewals 2016/17</t>
  </si>
  <si>
    <t>W.560/5100/2</t>
  </si>
  <si>
    <t>PTT - Bus and Ferry Contracting</t>
  </si>
  <si>
    <t>W.562/0110/06</t>
  </si>
  <si>
    <t>Funding Policy Review</t>
  </si>
  <si>
    <t>W.562/0110/4</t>
  </si>
  <si>
    <t>Real Time Information Review</t>
  </si>
  <si>
    <t>W.562/5002/7</t>
  </si>
  <si>
    <t>IFT Interim Ticketing Solution</t>
  </si>
  <si>
    <t>W.560/9150/2</t>
  </si>
  <si>
    <t>PTT - Rail Contracting</t>
  </si>
  <si>
    <t>W.564/2100/20</t>
  </si>
  <si>
    <t>Rail - Fare Revenue</t>
  </si>
  <si>
    <t>W.564/2122/20</t>
  </si>
  <si>
    <t>W.564/8115/90</t>
  </si>
  <si>
    <t>Carpark Lighting and Maintenance</t>
  </si>
  <si>
    <t>W.564/8310/01</t>
  </si>
  <si>
    <t>Carriage Depot Licence to Occupy</t>
  </si>
  <si>
    <t>W.154/0049/14/02</t>
  </si>
  <si>
    <t>Int.Loan14-15Capex-Bus Shelters New</t>
  </si>
  <si>
    <t>W.154/0049/14/03</t>
  </si>
  <si>
    <t>Int.Loan14-15Capex-Bus Shelters Like fo</t>
  </si>
  <si>
    <t>W.154/0049/14/04</t>
  </si>
  <si>
    <t>Int.Loan14-15Capex-Signage New</t>
  </si>
  <si>
    <t>W.154/0049/14/06</t>
  </si>
  <si>
    <t>Int.Loan14-15Trolley Bus-Renewals Busin</t>
  </si>
  <si>
    <t>W.154/0049/14/08</t>
  </si>
  <si>
    <t>Int.Loan14-15Capex-Wgtn Review Intercha</t>
  </si>
  <si>
    <t>W.154/0049/14/30</t>
  </si>
  <si>
    <t>IntLoan14-15Porirua Stn Rd Like for Lik</t>
  </si>
  <si>
    <t>k11076</t>
  </si>
  <si>
    <t>k11078</t>
  </si>
  <si>
    <t>k11079</t>
  </si>
  <si>
    <t>NEW VARIATION FOR WN555&amp;WN550</t>
  </si>
  <si>
    <t>haven't changed anything here</t>
  </si>
  <si>
    <t>Total Bus Contracts Cost = Essbase</t>
  </si>
  <si>
    <t>z OLD Rail - Contract Payment</t>
  </si>
  <si>
    <t>Security - CCTV Maintenance</t>
  </si>
  <si>
    <t>Material Damage Insurance - Station &amp; Depots</t>
  </si>
  <si>
    <t>Train Maintenance - Exceptional Repairs</t>
  </si>
  <si>
    <t>W.564/2102/10</t>
  </si>
  <si>
    <t>Rail Contract - Passenger Services Fee</t>
  </si>
  <si>
    <t>W.564/2102/11</t>
  </si>
  <si>
    <t>W.564/2102/12</t>
  </si>
  <si>
    <t>W.564/2102/18</t>
  </si>
  <si>
    <t>Rail Contract - IFT Pre Priced Option</t>
  </si>
  <si>
    <t>W.564/2102/19</t>
  </si>
  <si>
    <t>Rail Contract - IFT Programme Implementation Fee</t>
  </si>
  <si>
    <t>W.564/2102/20</t>
  </si>
  <si>
    <t>W.564/2102/21</t>
  </si>
  <si>
    <t>Rail Contract - Reliability Deductions</t>
  </si>
  <si>
    <t>W.564/2102/22</t>
  </si>
  <si>
    <t>Rail Contract - Reporting Deductions</t>
  </si>
  <si>
    <t>W.564/2102/30</t>
  </si>
  <si>
    <t>Rail Contract - Customer Satisfaction Payment</t>
  </si>
  <si>
    <t>W.564/2102/31</t>
  </si>
  <si>
    <t>Rail Contract - Passenger Performance Payment</t>
  </si>
  <si>
    <t>W.564/2102/32</t>
  </si>
  <si>
    <t>Rail Contract - FIM Adjustment</t>
  </si>
  <si>
    <t>W.564/2140/10</t>
  </si>
  <si>
    <t>W.564/8282/10</t>
  </si>
  <si>
    <t>Rail Contract - Special Events Fee</t>
  </si>
  <si>
    <t>Rail Contract - Alternative Transport Unplanned Fee</t>
  </si>
  <si>
    <t>Rail Contract - Punctuality Deduction</t>
  </si>
  <si>
    <t>Rail Contract - Vehicle Service Fee</t>
  </si>
  <si>
    <t>SuperGold Card - Bus and Ferry Passthrough</t>
  </si>
  <si>
    <t>SuperGold Card - Rail Passthrough</t>
  </si>
  <si>
    <t>SuperGold Card Grant Revenue - Rail</t>
  </si>
  <si>
    <t>Rail - Revenue Protection</t>
  </si>
  <si>
    <t>Rail Contract - Fleet Availability Payment</t>
  </si>
  <si>
    <t>Reimburse GWRL for Fleet Lease</t>
  </si>
  <si>
    <t>Fares and Ticketing CC</t>
  </si>
  <si>
    <t>Rapid Bus Spine Implementation</t>
  </si>
  <si>
    <t>RBS - Indicative Business Case</t>
  </si>
  <si>
    <t>RBS - Detailed Business Case</t>
  </si>
  <si>
    <t>RBS - Detailed Design and Implementation</t>
  </si>
  <si>
    <t>Unit.56931</t>
  </si>
  <si>
    <t>PT Transformation CAPEX</t>
  </si>
  <si>
    <t>Unit.56203</t>
  </si>
  <si>
    <t>Fares and Ticketing CAPEX PC</t>
  </si>
  <si>
    <t>Unit.56202</t>
  </si>
  <si>
    <t>Fares and Ticketing PC</t>
  </si>
  <si>
    <t>W.155/2016/22</t>
  </si>
  <si>
    <t>Rebudget 16/17:Bikes on Buses - Investigation and Trial</t>
  </si>
  <si>
    <t>W.564/2102/40</t>
  </si>
  <si>
    <t>Rail Contract - Locomotive Hire</t>
  </si>
  <si>
    <t>W.564/2102/41</t>
  </si>
  <si>
    <t>Rail Contract - RS1 New Timetable</t>
  </si>
  <si>
    <t>W.564/2102/80</t>
  </si>
  <si>
    <t>W.564/2102/81</t>
  </si>
  <si>
    <t>Rail Contract - Staff Transfer Payment</t>
  </si>
  <si>
    <t>Rail Contract - Staff Transfer Receipt</t>
  </si>
  <si>
    <t>W.564/2110/6</t>
  </si>
  <si>
    <t>W.564/2110/7</t>
  </si>
  <si>
    <t>W.564/2110/8</t>
  </si>
  <si>
    <t>W.564/2110/9</t>
  </si>
  <si>
    <t>Rail - Network Hutt Line Works</t>
  </si>
  <si>
    <t>Rail - Network Johnsonville Noise Control</t>
  </si>
  <si>
    <t>Rail - Network Business Case Renewals</t>
  </si>
  <si>
    <t>Rail - Networks Traction Electricity</t>
  </si>
  <si>
    <t>W.564/2130/2</t>
  </si>
  <si>
    <t>W.564/2130/10</t>
  </si>
  <si>
    <t>Wellington Station Carparks Lease</t>
  </si>
  <si>
    <t>Wellington Station Lease - Outgoings</t>
  </si>
  <si>
    <t>W.564/2140/11</t>
  </si>
  <si>
    <t>Rail - Revenue Audit</t>
  </si>
  <si>
    <t>Unit.0050</t>
  </si>
  <si>
    <t>Public Transport Group</t>
  </si>
  <si>
    <t>Unit.56921</t>
  </si>
  <si>
    <t>Bus Transformation CAPEX</t>
  </si>
  <si>
    <t>N/A</t>
  </si>
  <si>
    <t>Upper Hutt - Emerald Hill only</t>
  </si>
  <si>
    <t>Upper Hutt to Petone</t>
  </si>
  <si>
    <t>Stokes Valley to Lower Hutt</t>
  </si>
  <si>
    <t>Placeholder</t>
  </si>
  <si>
    <t>Place Holder</t>
  </si>
  <si>
    <t>NEW VARIATION FOR WN550</t>
  </si>
  <si>
    <t>placeholder for variation</t>
  </si>
  <si>
    <t>k13065</t>
  </si>
  <si>
    <t>v.New Newlands Timetable CV021</t>
  </si>
  <si>
    <t>k13064</t>
  </si>
  <si>
    <t>560/1400/3</t>
  </si>
  <si>
    <t>560/1400/5</t>
  </si>
  <si>
    <t>560/1400/6</t>
  </si>
  <si>
    <t>k12111a</t>
  </si>
  <si>
    <t>FINAL Public Transport Rate</t>
  </si>
  <si>
    <t xml:space="preserve">previous year </t>
  </si>
  <si>
    <t>Current year</t>
  </si>
  <si>
    <t>2017/18</t>
  </si>
  <si>
    <t xml:space="preserve">Final Rates 2017/18 GST excl     </t>
  </si>
  <si>
    <t>2017/18 Rateable Capital Value $</t>
  </si>
  <si>
    <t>Final Rate Cents in Dollar 2017/18 GST excl</t>
  </si>
  <si>
    <t>Final  2017/18</t>
  </si>
  <si>
    <t>Rate 2017/18</t>
  </si>
  <si>
    <t>30/11/2016</t>
  </si>
  <si>
    <t>Unit.56030</t>
  </si>
  <si>
    <t>Bus and Ferry Service Design</t>
  </si>
  <si>
    <t>Unit.56201</t>
  </si>
  <si>
    <t>Projects and Planning Manager</t>
  </si>
  <si>
    <t>Unit.56250</t>
  </si>
  <si>
    <t>Projects and Planning Projects</t>
  </si>
  <si>
    <t>W.562/5020/1</t>
  </si>
  <si>
    <t>Electronic Ticketing Operations</t>
  </si>
  <si>
    <t>Unit.56003</t>
  </si>
  <si>
    <t>Ganz Mavag Refurbishment Project Admin</t>
  </si>
  <si>
    <t>Unit.56009</t>
  </si>
  <si>
    <t>GWR Staff &amp; Overheads</t>
  </si>
  <si>
    <t>Unit.56080</t>
  </si>
  <si>
    <t>Rail Asset Management</t>
  </si>
  <si>
    <t>Unit.56090</t>
  </si>
  <si>
    <t>Rail Strategy and Contracting</t>
  </si>
  <si>
    <t>Unit.56401</t>
  </si>
  <si>
    <t>Rail Operations Manager</t>
  </si>
  <si>
    <t>Unit.56410</t>
  </si>
  <si>
    <t>Rail Assets Management Team Leader</t>
  </si>
  <si>
    <t>Unit.56420</t>
  </si>
  <si>
    <t>Rail Service Delivery</t>
  </si>
  <si>
    <t>Unit.56001</t>
  </si>
  <si>
    <t>Bus and Ferry Manager</t>
  </si>
  <si>
    <t>Unit.56008</t>
  </si>
  <si>
    <t>Bus &amp; Ferry Service Delivery Team Leader</t>
  </si>
  <si>
    <t>Unit.56010</t>
  </si>
  <si>
    <t>Bus and Ferry Service Delivery</t>
  </si>
  <si>
    <t>Unit.56020</t>
  </si>
  <si>
    <t>Bus and Ferry Infrastructure</t>
  </si>
  <si>
    <t>Unit.56021</t>
  </si>
  <si>
    <t>Bus and Ferry Infrastructure CAPEX</t>
  </si>
  <si>
    <t>Unit.56050</t>
  </si>
  <si>
    <t>Bus &amp; Ferry Commercial Team</t>
  </si>
  <si>
    <t>Unit.56910</t>
  </si>
  <si>
    <t>Public Transport Support Projects</t>
  </si>
  <si>
    <t>Integrated Fares and Ticketing PC</t>
  </si>
  <si>
    <t>Projects and Planning Projects CAPEX</t>
  </si>
  <si>
    <t>Unit.56300</t>
  </si>
  <si>
    <t>PT Customer Services</t>
  </si>
  <si>
    <t>Unit.56060</t>
  </si>
  <si>
    <t>Bus &amp; Ferry Service Design</t>
  </si>
  <si>
    <t>Projects &amp; Planning Manager</t>
  </si>
  <si>
    <t>Projects &amp; Planning Projects</t>
  </si>
  <si>
    <t>Integrated Ticketing Operations</t>
  </si>
  <si>
    <t>Ganz Mavag Project Admin</t>
  </si>
  <si>
    <t>GWRL Staff &amp; Overheads</t>
  </si>
  <si>
    <t>Rail Strategy &amp; Contracting</t>
  </si>
  <si>
    <t>Rail Asset Management Team Leader</t>
  </si>
  <si>
    <t>Bus &amp; Ferry Manager</t>
  </si>
  <si>
    <t>Bus &amp; Ferry Service Delivery</t>
  </si>
  <si>
    <t>Bus &amp; Ferry Infrastructure</t>
  </si>
  <si>
    <t>Bus &amp; Ferry Infrastructure CAPEX.</t>
  </si>
  <si>
    <t>W.562/0110/1</t>
  </si>
  <si>
    <t>OLD PT Service Design - Wellington Review</t>
  </si>
  <si>
    <t>W.562/0110/2</t>
  </si>
  <si>
    <t>OLD PT Service Design - Hutt Corridor Review</t>
  </si>
  <si>
    <t>CC.56250-01</t>
  </si>
  <si>
    <t>Projects &amp; Planning Projects CC</t>
  </si>
  <si>
    <t>W.155/12/40</t>
  </si>
  <si>
    <t>OLD Rebudget to 05/06 - Integrated Ticketing / Electronic Ticketing Review</t>
  </si>
  <si>
    <t>W.155/2010/2</t>
  </si>
  <si>
    <t>OLD Rebudget to 2010/11 - Electronic/Integrated Ticketing review</t>
  </si>
  <si>
    <t>W.155/2010/4</t>
  </si>
  <si>
    <t>OLD Rebudget to 2010/11 - PT Plan Revision</t>
  </si>
  <si>
    <t>W.155/2011/14</t>
  </si>
  <si>
    <t>OLD Rebudget to 2011/12 - Electronic ticketing</t>
  </si>
  <si>
    <t>W.155/2011/15</t>
  </si>
  <si>
    <t>OLD Rebudget to 2011/12 - Wellington Review</t>
  </si>
  <si>
    <t>W.155/2013/1</t>
  </si>
  <si>
    <t>Rebudget to 2013/14 - Integrated Ticketing</t>
  </si>
  <si>
    <t>W.155/2013/2</t>
  </si>
  <si>
    <t>Rebudget to 2013/14 - PT Plan Revision</t>
  </si>
  <si>
    <t>W.155/2014/03</t>
  </si>
  <si>
    <t>Rebudget 14/15 Integrated Ticketing Investigation</t>
  </si>
  <si>
    <t>W.562/2/40</t>
  </si>
  <si>
    <t>OLD PT Database</t>
  </si>
  <si>
    <t>W.562/2/70</t>
  </si>
  <si>
    <t>OLD Northern Suburbs PT Services Study</t>
  </si>
  <si>
    <t>W.562/5000/1</t>
  </si>
  <si>
    <t>OLD Design &amp; Development Projects Admin WBS</t>
  </si>
  <si>
    <t>W.562/5001/1</t>
  </si>
  <si>
    <t>OLD Service Design Projects Budget</t>
  </si>
  <si>
    <t>W.562/5001/5</t>
  </si>
  <si>
    <t>OLD Wellington Review</t>
  </si>
  <si>
    <t>W.562/5001/6</t>
  </si>
  <si>
    <t>OLD Wairarapa Review</t>
  </si>
  <si>
    <t>W.562/5001/7</t>
  </si>
  <si>
    <t>OLD Otaki Review</t>
  </si>
  <si>
    <t>W.562/5001/8</t>
  </si>
  <si>
    <t>OLD Hutt Corridor PT Review</t>
  </si>
  <si>
    <t>W.562/5002/1</t>
  </si>
  <si>
    <t>OLD Integrated/Electronic Ticketing Review</t>
  </si>
  <si>
    <t>W.562/5002/4</t>
  </si>
  <si>
    <t>OLD Fare Structure Review</t>
  </si>
  <si>
    <t>W.562/5003/1</t>
  </si>
  <si>
    <t>OLD Real Time Information Investigation</t>
  </si>
  <si>
    <t>W.562/5003/2</t>
  </si>
  <si>
    <t>OLD Real Time Review</t>
  </si>
  <si>
    <t>W.562/5004/1</t>
  </si>
  <si>
    <t>OLD Concession Fares ID Cards Investigation</t>
  </si>
  <si>
    <t>W.562/5005/1</t>
  </si>
  <si>
    <t>OLD Total Mobility Expansion Investigation</t>
  </si>
  <si>
    <t>W.562/5007/1</t>
  </si>
  <si>
    <t>OLD Supergold card admin</t>
  </si>
  <si>
    <t>W.562/5010/1</t>
  </si>
  <si>
    <t>OLD Disability Programme</t>
  </si>
  <si>
    <t>W.562/5010/2</t>
  </si>
  <si>
    <t>OLD Disability Programme - Parks</t>
  </si>
  <si>
    <t>W.154/46/31</t>
  </si>
  <si>
    <t>IntLoan09/10-RS Opex - Heavy Maintenance (start 2006)</t>
  </si>
  <si>
    <t>W.154/46/32</t>
  </si>
  <si>
    <t>IntLoan09/10-Toll Rolling Stock - Heavy Maintenance (start 2007)</t>
  </si>
  <si>
    <t>W.154/46/33</t>
  </si>
  <si>
    <t>IntLoan09/10-Waterloo subway roof refit (start 2007)</t>
  </si>
  <si>
    <t>W.154/46/34</t>
  </si>
  <si>
    <t>IntLoan09/10-Ontrack-EMUs Traction/Signals Upgrade (start 2007)</t>
  </si>
  <si>
    <t>W.154/46/35</t>
  </si>
  <si>
    <t>IntLoan09/10-Ontrack-J'ville Gauge Mods (start 2007)</t>
  </si>
  <si>
    <t>W.154/46/36</t>
  </si>
  <si>
    <t>IntLoan09/10-Ontrack-Mackay's Waikanae doubletrack (start 2007)</t>
  </si>
  <si>
    <t>W.154/46/37</t>
  </si>
  <si>
    <t>IntLoan09/10-RS Opex - New EMU's (start 2006)</t>
  </si>
  <si>
    <t>W.154/46/38</t>
  </si>
  <si>
    <t>IntLoan09/10-Capex - EMU Professional Services (start 2007)</t>
  </si>
  <si>
    <t>W.154/46/39</t>
  </si>
  <si>
    <t>IntLoan09/10-Ontrack-EMU Stabling (start 2008)</t>
  </si>
  <si>
    <t>W.154/46/40</t>
  </si>
  <si>
    <t>IntLoan09/10-Grant - EMU Halcrow Professional Services (start 2008)</t>
  </si>
  <si>
    <t>W.154/46/41</t>
  </si>
  <si>
    <t>IntLoan09/10-Grant - EMU other Professional Services (start 2008)</t>
  </si>
  <si>
    <t>W.154/46/42</t>
  </si>
  <si>
    <t>IntLoan09/10-Grant - EMU Contingency and Other Costs (start 2008)</t>
  </si>
  <si>
    <t>W.154/46/43</t>
  </si>
  <si>
    <t>IntLoan09/10-Ontrack-J'ville Gauge Mods A (start 2008)</t>
  </si>
  <si>
    <t>W.154/46/44</t>
  </si>
  <si>
    <t>IntLoan09/10-Ontrack - J'ville Track and Stations (start 2008)</t>
  </si>
  <si>
    <t>W.154/46/45</t>
  </si>
  <si>
    <t>IntLoan09/10-Toll Rolling Stock - Heavy Maintenance (start 2008)</t>
  </si>
  <si>
    <t>W.154/46/46</t>
  </si>
  <si>
    <t>IntLoan09/10-Grant - EMU Supply Contract (start 2008)</t>
  </si>
  <si>
    <t>W.154/46/47</t>
  </si>
  <si>
    <t>IntLoan09/10-Grant - EMU Professional Services (start 2008)</t>
  </si>
  <si>
    <t>W.154/46/48</t>
  </si>
  <si>
    <t>IntLoan09/10-Grant EMU Toll performance payment (start 2008)</t>
  </si>
  <si>
    <t>W.154/46/49</t>
  </si>
  <si>
    <t>IntLoan09/10-Ontrack Project Mgmt &amp; Support (start 2008)</t>
  </si>
  <si>
    <t>W.154/46/50</t>
  </si>
  <si>
    <t>IntLoan09/10-Ontrack-EMUs Traction/Signals Upgrade (start 2009)</t>
  </si>
  <si>
    <t>W.154/46/51</t>
  </si>
  <si>
    <t>IntLoan09/10-Ontrack-EMU Stabling (start 2009)</t>
  </si>
  <si>
    <t>W.154/46/52</t>
  </si>
  <si>
    <t>IntLoan09/10-Ontrack-J'ville Stations / Platforms (start 2009)</t>
  </si>
  <si>
    <t>W.154/46/53</t>
  </si>
  <si>
    <t>IntLoan09/10-Ontrack-Mackay's Waikanae doubletrack (start 2009)</t>
  </si>
  <si>
    <t>W.154/46/54</t>
  </si>
  <si>
    <t>IntLoan09/10-Ontrack-Project Mgmt &amp; Support (start 2009)</t>
  </si>
  <si>
    <t>W.154/46/55</t>
  </si>
  <si>
    <t>IntLoan09/10-Toll Rolling Stock - Heavy Maintenance (start 2009)</t>
  </si>
  <si>
    <t>W.154/46/56</t>
  </si>
  <si>
    <t>IntLoan09/10-SW - Heavy Maint/Overhauls (start 2009)</t>
  </si>
  <si>
    <t>W.154/46/57</t>
  </si>
  <si>
    <t>IntLoan09/10-Grant - EMU Supply Contract (start 2009)</t>
  </si>
  <si>
    <t>W.154/46/58</t>
  </si>
  <si>
    <t>IntLoan09/10-Grant - EMU Toll Professional Services (start 2009)</t>
  </si>
  <si>
    <t>W.154/46/59</t>
  </si>
  <si>
    <t>IntLoan09/10-Grant - EMU Halcrow Professional Services (start 2009)</t>
  </si>
  <si>
    <t>W.154/46/60</t>
  </si>
  <si>
    <t>IntLoan09/10-Grant - EMU Other Professional Services (start 2009)</t>
  </si>
  <si>
    <t>W.154/46/61</t>
  </si>
  <si>
    <t>IntLoan09/10-Grant - EMU Contingency and Other Costs (start 2009)</t>
  </si>
  <si>
    <t>W.154/46/62</t>
  </si>
  <si>
    <t>IntLoan09/10-Grant - Ganz Mavag Prototype (start 2009)</t>
  </si>
  <si>
    <t>W.560/8001/1</t>
  </si>
  <si>
    <t>DONT USE Rail Infrastructure Admin WBS</t>
  </si>
  <si>
    <t>W.560/8001/98</t>
  </si>
  <si>
    <t>Rail Assets - Rail Services</t>
  </si>
  <si>
    <t>W.560/8001/99</t>
  </si>
  <si>
    <t>Rail Infra Admin O/Heads</t>
  </si>
  <si>
    <t>W.560/8130/1</t>
  </si>
  <si>
    <t>Rail - Advertising Revenue</t>
  </si>
  <si>
    <t>W.560/8130/10</t>
  </si>
  <si>
    <t>Revenue- Carpark/Station Leases &amp; Rates</t>
  </si>
  <si>
    <t>W.560/8130/12</t>
  </si>
  <si>
    <t>Carriage Depot Outgoings</t>
  </si>
  <si>
    <t>W.560/8130/13</t>
  </si>
  <si>
    <t>Carriage Depot Recovery</t>
  </si>
  <si>
    <t>W.560/8130/20</t>
  </si>
  <si>
    <t>Depot Rates</t>
  </si>
  <si>
    <t>W.560/8130/3</t>
  </si>
  <si>
    <t>OLD Wellington Station Lease</t>
  </si>
  <si>
    <t>W.560/8130/90</t>
  </si>
  <si>
    <t>OLD Carpark / Station Leases &amp; Rates.</t>
  </si>
  <si>
    <t>W.560/8140/1</t>
  </si>
  <si>
    <t>Asset Revaluation - Rail Assets</t>
  </si>
  <si>
    <t>W.560/8150/1</t>
  </si>
  <si>
    <t>OLD Security - Patrols</t>
  </si>
  <si>
    <t>W.560/8150/3</t>
  </si>
  <si>
    <t>Security - CCTV Software Licences</t>
  </si>
  <si>
    <t>W.560/8160/1</t>
  </si>
  <si>
    <t>OLD Rail - Contract Payment 2012</t>
  </si>
  <si>
    <t>W.560/8160/2</t>
  </si>
  <si>
    <t>OLD Rail - Ontrack Renewals 2012</t>
  </si>
  <si>
    <t>W.560/8160/3</t>
  </si>
  <si>
    <t>OLD Rail - Track Access Charges 2012</t>
  </si>
  <si>
    <t>W.560/8160/4</t>
  </si>
  <si>
    <t>OLD Rail - RS1 New Timetable</t>
  </si>
  <si>
    <t>W.560/8160/5</t>
  </si>
  <si>
    <t>OLD Wairarapa Line - SE Operating Costs</t>
  </si>
  <si>
    <t>W.560/8160/90</t>
  </si>
  <si>
    <t>OLD Rail - Contract Payment Contingency.</t>
  </si>
  <si>
    <t>W.560/8180/1</t>
  </si>
  <si>
    <t>OLD SMS Procedures.</t>
  </si>
  <si>
    <t>W.560/8200/1</t>
  </si>
  <si>
    <t>OLD Matangi - Planned Maintenance</t>
  </si>
  <si>
    <t>W.560/8200/2</t>
  </si>
  <si>
    <t>OLD Matangi - Technical Support</t>
  </si>
  <si>
    <t>W.560/8200/3</t>
  </si>
  <si>
    <t>OLD Matangi - Unplanned Maintenance</t>
  </si>
  <si>
    <t>W.560/8200/4</t>
  </si>
  <si>
    <t>OLD - EMUs Heavy Maint</t>
  </si>
  <si>
    <t>W.560/8200/5</t>
  </si>
  <si>
    <t>OLD - EMUs - Routine Maint WC Units</t>
  </si>
  <si>
    <t>W.560/8210/1</t>
  </si>
  <si>
    <t>OLD GM - Planned Maintenance</t>
  </si>
  <si>
    <t>W.560/8210/2</t>
  </si>
  <si>
    <t>OLD GM - Unplanned Maintenance</t>
  </si>
  <si>
    <t>W.560/8210/3</t>
  </si>
  <si>
    <t>OLD - GM - Heavy Maint</t>
  </si>
  <si>
    <t>W.560/8220/1</t>
  </si>
  <si>
    <t>OLD SW Cars - Planned Maintenance</t>
  </si>
  <si>
    <t>W.560/8220/2</t>
  </si>
  <si>
    <t>OLD SW Cars - Unplanned Maintenance</t>
  </si>
  <si>
    <t>W.560/8220/3</t>
  </si>
  <si>
    <t>OLD - SW Cars - Heavy Maint</t>
  </si>
  <si>
    <t>W.560/8220/4</t>
  </si>
  <si>
    <t>OLD - SW Cars - Improve/Modify</t>
  </si>
  <si>
    <t>W.560/8230/1</t>
  </si>
  <si>
    <t>OLD - A Class - Additional Maint</t>
  </si>
  <si>
    <t>W.560/8240/1</t>
  </si>
  <si>
    <t>OLD DM216 EMU - Planned Maintenance</t>
  </si>
  <si>
    <t>W.560/8240/2</t>
  </si>
  <si>
    <t>OLD DM216 EMU - Unplanned Maintenance</t>
  </si>
  <si>
    <t>W.560/8240/3</t>
  </si>
  <si>
    <t>OLD - HEE Cars - Heavy Maintenance</t>
  </si>
  <si>
    <t>W.560/8250/1</t>
  </si>
  <si>
    <t>OLD SE Cars - Planned Maintenance</t>
  </si>
  <si>
    <t>W.560/8250/2</t>
  </si>
  <si>
    <t>OLD SE Cars - Unplanned Maintenance</t>
  </si>
  <si>
    <t>W.560/8250/3</t>
  </si>
  <si>
    <t>OLD - SE Cars - Heavy Maintenance</t>
  </si>
  <si>
    <t>W.560/8250/4</t>
  </si>
  <si>
    <t>OLD - SE Cars - Improve/Modify</t>
  </si>
  <si>
    <t>W.560/8260/1</t>
  </si>
  <si>
    <t>OLD Ferrymead Minor Refurbishment</t>
  </si>
  <si>
    <t>W.560/8290/2</t>
  </si>
  <si>
    <t>OLD Rail - Inventory used but not allocated to jobs</t>
  </si>
  <si>
    <t>W.560/8300/2</t>
  </si>
  <si>
    <t>OLD - New EMU Insurance WC Units</t>
  </si>
  <si>
    <t>W.560/8300/3</t>
  </si>
  <si>
    <t>OLD Ganz Mavag Insurance</t>
  </si>
  <si>
    <t>W.560/8300/4</t>
  </si>
  <si>
    <t>OLD SW Insurance</t>
  </si>
  <si>
    <t>W.560/8300/5</t>
  </si>
  <si>
    <t>OLD SE Insurance</t>
  </si>
  <si>
    <t>W.560/8300/6</t>
  </si>
  <si>
    <t>OLD DM216 EMU Insurance</t>
  </si>
  <si>
    <t>W.560/8710/90</t>
  </si>
  <si>
    <t>OLD ROM Contracts</t>
  </si>
  <si>
    <t>W.560/8900/90</t>
  </si>
  <si>
    <t>OLD Rolling Stock Studies/Investigation</t>
  </si>
  <si>
    <t>W.560/8950/1</t>
  </si>
  <si>
    <t>OLD SMS Procedures</t>
  </si>
  <si>
    <t>to insert</t>
  </si>
  <si>
    <t>insert</t>
  </si>
  <si>
    <t>W.155/2008/34</t>
  </si>
  <si>
    <t>OLD Rebudget 08 - Kapiti Rail Station Concept Design</t>
  </si>
  <si>
    <t>W.560/9100/90</t>
  </si>
  <si>
    <t>Rolling Stock Studies/Investigation</t>
  </si>
  <si>
    <t>W.560/9200/1</t>
  </si>
  <si>
    <t>OLD SMS Procedures - move bud</t>
  </si>
  <si>
    <t>W.560/9900/11</t>
  </si>
  <si>
    <t>OLD Rail Strategy - Matangi Transition In</t>
  </si>
  <si>
    <t>W.560/9900/12</t>
  </si>
  <si>
    <t>OLD Lindale / Raumati Investigation</t>
  </si>
  <si>
    <t>W.560/9900/13</t>
  </si>
  <si>
    <t>Rail Strategy - Network Access Agreement</t>
  </si>
  <si>
    <t>W.560/9900/14</t>
  </si>
  <si>
    <t>OLD Rail strategy -Track Access Prof Services</t>
  </si>
  <si>
    <t>W.560/9900/15</t>
  </si>
  <si>
    <t>Regional Rail Plan Update</t>
  </si>
  <si>
    <t>W.560/9900/22</t>
  </si>
  <si>
    <t>Rail Strategy - RS1 Business Case</t>
  </si>
  <si>
    <t>W.560/9901/10</t>
  </si>
  <si>
    <t>OLD Kapiti Rail Station Concept Design</t>
  </si>
  <si>
    <t>W.564/4000/12</t>
  </si>
  <si>
    <t>Porirua Roof Investigation</t>
  </si>
  <si>
    <t>W.564/2000/1</t>
  </si>
  <si>
    <t>Rail Service Delivery Admin - Office</t>
  </si>
  <si>
    <t>W.564/2100/4</t>
  </si>
  <si>
    <t>Rail - RS1 New Timetable</t>
  </si>
  <si>
    <t>W.564/2100/6</t>
  </si>
  <si>
    <t>Rail - M1 &amp; M2 optimised savings</t>
  </si>
  <si>
    <t>W.564/2105/01</t>
  </si>
  <si>
    <t>Fare Structure Review Initiatives - Rail</t>
  </si>
  <si>
    <t>W.564/2110/10</t>
  </si>
  <si>
    <t>Rail - Network Matangi Fleet KMC Data</t>
  </si>
  <si>
    <t>W.564/2130/20</t>
  </si>
  <si>
    <t>Wgtn Station Platform&amp;Toilet Cleaning</t>
  </si>
  <si>
    <t>W.564/2130/21</t>
  </si>
  <si>
    <t>Wgtn Station Platform&amp;Toilet Maintenance</t>
  </si>
  <si>
    <t>W.564/2130/22</t>
  </si>
  <si>
    <t>Wellington Station Office Cleaning</t>
  </si>
  <si>
    <t>W.564/2150/1</t>
  </si>
  <si>
    <t>Rail - RPMS Support &amp; Development</t>
  </si>
  <si>
    <t>W.564/2150/2</t>
  </si>
  <si>
    <t>Rail - Timetable change</t>
  </si>
  <si>
    <t>W.155/12/20</t>
  </si>
  <si>
    <t>OLDRebudget to 05/06 - Rail carriage refurbishment</t>
  </si>
  <si>
    <t>W.155/12/39</t>
  </si>
  <si>
    <t>OLDRebudget to 05/06 - Contract Mgmt System</t>
  </si>
  <si>
    <t>W.155/13/1</t>
  </si>
  <si>
    <t>OLDRebudget to 06/07-Rail Real Time Info</t>
  </si>
  <si>
    <t>W.155/14/8</t>
  </si>
  <si>
    <t>Rebudget to 2007/08-Bus &amp; Ferry Procurement Review</t>
  </si>
  <si>
    <t>W.155/2008/36</t>
  </si>
  <si>
    <t>Rebudget 08 - Bus &amp; Ferry Procurement Review</t>
  </si>
  <si>
    <t>W.155/2014/02</t>
  </si>
  <si>
    <t>Rebudget 14/15 Trolley Bus Review</t>
  </si>
  <si>
    <t>W.560/1001/1</t>
  </si>
  <si>
    <t>Contract Tendering</t>
  </si>
  <si>
    <t>W.560/1001/2</t>
  </si>
  <si>
    <t>OLD Rail Operating Contract</t>
  </si>
  <si>
    <t>W.560/1002/3</t>
  </si>
  <si>
    <t>Trolley Bus Review</t>
  </si>
  <si>
    <t>W.560/1100/90</t>
  </si>
  <si>
    <t>OLD Rail - Contract Payment Contingency</t>
  </si>
  <si>
    <t>W.560/1110/1</t>
  </si>
  <si>
    <t>OLD RS1 Rail Opex (incr over base)</t>
  </si>
  <si>
    <t>W.560/1120/1</t>
  </si>
  <si>
    <t>OLD RS2 Rail Opex (incr over RS1)</t>
  </si>
  <si>
    <t>W.560/1201/20</t>
  </si>
  <si>
    <t>Ferry - Fare Revenue</t>
  </si>
  <si>
    <t>W.560/1300/11</t>
  </si>
  <si>
    <t>Trolley-Vector Asset Upgrade Charge</t>
  </si>
  <si>
    <t>W.560/1300/20</t>
  </si>
  <si>
    <t>Trolley - Fare Revenue</t>
  </si>
  <si>
    <t>W.560/1300/3</t>
  </si>
  <si>
    <t>Trolley-Inflation</t>
  </si>
  <si>
    <t>W.560/1300/7</t>
  </si>
  <si>
    <t>Trolley-RevenueSharing</t>
  </si>
  <si>
    <t>W.560/1310/1</t>
  </si>
  <si>
    <t>Motive Power Bus</t>
  </si>
  <si>
    <t>W.560/1400/20</t>
  </si>
  <si>
    <t>Wgtn Central - Fare Revenue</t>
  </si>
  <si>
    <t>W.560/1400/7</t>
  </si>
  <si>
    <t>Wgtn Central - Free Trfs</t>
  </si>
  <si>
    <t>W.560/1405/20</t>
  </si>
  <si>
    <t>Wgtn North - Fare Revenue</t>
  </si>
  <si>
    <t>W.560/1410/20</t>
  </si>
  <si>
    <t>Porirua - Fare Revenue</t>
  </si>
  <si>
    <t>W.560/1430/20</t>
  </si>
  <si>
    <t>Hutt Valley - Fare Revenue</t>
  </si>
  <si>
    <t>W.560/1432/20</t>
  </si>
  <si>
    <t>Upper Hutt - Fare Revenue</t>
  </si>
  <si>
    <t>W.560/1434/20</t>
  </si>
  <si>
    <t>Eastbourne - Fare Revenue</t>
  </si>
  <si>
    <t>W.560/1436/20</t>
  </si>
  <si>
    <t>Wainuiomata - Fare Revenue</t>
  </si>
  <si>
    <t>W.560/1440/01</t>
  </si>
  <si>
    <t>Fare Structure Review Initiatives - Bus</t>
  </si>
  <si>
    <t>W.560/1442/02</t>
  </si>
  <si>
    <t>Bikes on Buses - Contract Requirement</t>
  </si>
  <si>
    <t>W.560/1500/2</t>
  </si>
  <si>
    <t>Levin to Waikanae Bus Trial</t>
  </si>
  <si>
    <t>W.560/1520/1</t>
  </si>
  <si>
    <t>Subsidised Taxi Services</t>
  </si>
  <si>
    <t>W.560/1600/2</t>
  </si>
  <si>
    <t>SuperGold Card - Exempt Services Passthrough</t>
  </si>
  <si>
    <t>W.560/1602/20</t>
  </si>
  <si>
    <t>SuperGold Card Grant Revenue - Bus &amp; Ferry</t>
  </si>
  <si>
    <t>W.560/1700/2</t>
  </si>
  <si>
    <t>Bus Contract - Customer &amp; Ticketing Saving</t>
  </si>
  <si>
    <t>W.560/1900/1</t>
  </si>
  <si>
    <t>Bus &amp; Ferry Procurement Review</t>
  </si>
  <si>
    <t>W.560/1900/2</t>
  </si>
  <si>
    <t>OLD PTOM Programme</t>
  </si>
  <si>
    <t>W.560/2/20/6/2</t>
  </si>
  <si>
    <t>OLDRail - Additional Grant EE</t>
  </si>
  <si>
    <t>W.560/2/21/1/1</t>
  </si>
  <si>
    <t>OLDStagecoach D</t>
  </si>
  <si>
    <t>W.560/2/21/1/3</t>
  </si>
  <si>
    <t>OLDStagecoach D Contract School</t>
  </si>
  <si>
    <t>W.560/2/21/10/4</t>
  </si>
  <si>
    <t>OLDPTS Concessionary</t>
  </si>
  <si>
    <t>W.560/2/21/10/5</t>
  </si>
  <si>
    <t>OLDPTS Inflation</t>
  </si>
  <si>
    <t>W.560/2/21/10/6</t>
  </si>
  <si>
    <t>OLDPTS Gross Contract Revenue</t>
  </si>
  <si>
    <t>W.560/2/21/11/1</t>
  </si>
  <si>
    <t>OLDE by W</t>
  </si>
  <si>
    <t>W.560/2/21/11/4</t>
  </si>
  <si>
    <t>OLDE by W Concessionary</t>
  </si>
  <si>
    <t>W.560/2/21/2/1</t>
  </si>
  <si>
    <t>OLDCityline</t>
  </si>
  <si>
    <t>W.560/2/21/2/2</t>
  </si>
  <si>
    <t>OLDCityline Contract Ordinary</t>
  </si>
  <si>
    <t>W.560/2/21/2/3</t>
  </si>
  <si>
    <t>OLDCityline Contract Schools</t>
  </si>
  <si>
    <t>W.560/2/21/2/4</t>
  </si>
  <si>
    <t>OLDCityline Concessionary</t>
  </si>
  <si>
    <t>W.560/2/21/2/5</t>
  </si>
  <si>
    <t>OLDCityline Inflation</t>
  </si>
  <si>
    <t>W.560/2/21/2/6</t>
  </si>
  <si>
    <t>OLDCityline Gross Contract Rev</t>
  </si>
  <si>
    <t>W.560/2/21/3/1</t>
  </si>
  <si>
    <t>OLDMana</t>
  </si>
  <si>
    <t>W.560/2/21/3/2</t>
  </si>
  <si>
    <t>OLDMana Contract Ordinary</t>
  </si>
  <si>
    <t>W.560/2/21/3/3</t>
  </si>
  <si>
    <t>OLDMana Contract School</t>
  </si>
  <si>
    <t>W.560/2/21/3/4</t>
  </si>
  <si>
    <t>OLDMana Concessionary</t>
  </si>
  <si>
    <t>W.560/2/21/3/5</t>
  </si>
  <si>
    <t>OLDMana Inflation</t>
  </si>
  <si>
    <t>W.560/2/21/4/1</t>
  </si>
  <si>
    <t>OLDCCS</t>
  </si>
  <si>
    <t>W.560/2/21/4/2</t>
  </si>
  <si>
    <t>OLDCCS Contract Ordinary</t>
  </si>
  <si>
    <t>W.560/2/21/4/3</t>
  </si>
  <si>
    <t>OLDCCS Contract School</t>
  </si>
  <si>
    <t>W.560/2/21/4/4</t>
  </si>
  <si>
    <t>OLDCCS Concessionary</t>
  </si>
  <si>
    <t>W.560/2/21/4/5</t>
  </si>
  <si>
    <t>OLDCCS Inflation</t>
  </si>
  <si>
    <t>W.560/2/21/5/1</t>
  </si>
  <si>
    <t>OLDWCL</t>
  </si>
  <si>
    <t>W.560/2/21/5/2</t>
  </si>
  <si>
    <t>OLDWCL Contract Ordinary</t>
  </si>
  <si>
    <t>W.560/2/21/5/4</t>
  </si>
  <si>
    <t>OLDWCL Concessionary</t>
  </si>
  <si>
    <t>W.560/2/21/5/5</t>
  </si>
  <si>
    <t>OLDWCL Inflation</t>
  </si>
  <si>
    <t>W.560/2/21/6/1</t>
  </si>
  <si>
    <t>OLDRunciman</t>
  </si>
  <si>
    <t>W.560/2/21/6/3</t>
  </si>
  <si>
    <t>OLDRunciman Contract School</t>
  </si>
  <si>
    <t>W.560/2/21/6/4</t>
  </si>
  <si>
    <t>OLDRunciman Concessionary</t>
  </si>
  <si>
    <t>W.560/2/21/6/5</t>
  </si>
  <si>
    <t>OLDRunciman Inflation</t>
  </si>
  <si>
    <t>W.560/2/21/7/1</t>
  </si>
  <si>
    <t>OLDClassic</t>
  </si>
  <si>
    <t>W.560/2/21/7/2</t>
  </si>
  <si>
    <t>OLDClassic Contract Ordinary</t>
  </si>
  <si>
    <t>W.560/2/21/7/3</t>
  </si>
  <si>
    <t>OLDClassic Contract School</t>
  </si>
  <si>
    <t>W.560/2/21/7/4</t>
  </si>
  <si>
    <t>OLDClassic Concessionary</t>
  </si>
  <si>
    <t>W.560/2/21/7/5</t>
  </si>
  <si>
    <t>OLDClassic Inflation</t>
  </si>
  <si>
    <t>W.560/2/21/8/1</t>
  </si>
  <si>
    <t>OLDTranzit PN</t>
  </si>
  <si>
    <t>W.560/2/21/8/2</t>
  </si>
  <si>
    <t>OLDMadge Contract Ordinary.</t>
  </si>
  <si>
    <t>W.560/2/21/8/3</t>
  </si>
  <si>
    <t>OLDTranzit PN Contract School</t>
  </si>
  <si>
    <t>W.560/2/21/8/4</t>
  </si>
  <si>
    <t>OLDTranzit PN Concessionary</t>
  </si>
  <si>
    <t>W.560/2/21/8/5</t>
  </si>
  <si>
    <t>OLDMadge Inflations</t>
  </si>
  <si>
    <t>W.560/2/21/8/6</t>
  </si>
  <si>
    <t>OLDTranzit PN Gross Contract Rev</t>
  </si>
  <si>
    <t>W.560/2/21/9/1</t>
  </si>
  <si>
    <t>OLDTranzit W</t>
  </si>
  <si>
    <t>W.560/2/24</t>
  </si>
  <si>
    <t>OLDRail Service Improvements</t>
  </si>
  <si>
    <t>W.560/2/25</t>
  </si>
  <si>
    <t>OLDFare Changes</t>
  </si>
  <si>
    <t>W.560/2/26</t>
  </si>
  <si>
    <t>OLDWairarapa Service Improvements.</t>
  </si>
  <si>
    <t>W.560/2/30</t>
  </si>
  <si>
    <t>OLDWaikanae Rail</t>
  </si>
  <si>
    <t>W.560/2/41</t>
  </si>
  <si>
    <t>OLDNew Units</t>
  </si>
  <si>
    <t>W.560/2/43</t>
  </si>
  <si>
    <t>OLDLRT</t>
  </si>
  <si>
    <t>W.560/2/45</t>
  </si>
  <si>
    <t>OLDNew EMUs - Western</t>
  </si>
  <si>
    <t>W.560/2/46</t>
  </si>
  <si>
    <t>OLDNew EMUs - Hutt</t>
  </si>
  <si>
    <t>W.560/2/50</t>
  </si>
  <si>
    <t>OLDIntegrated Ticketing - Rail</t>
  </si>
  <si>
    <t>W.560/2/51/1</t>
  </si>
  <si>
    <t>OLDBus Integrated Ticketing - OPEX</t>
  </si>
  <si>
    <t>W.560/2/51/2</t>
  </si>
  <si>
    <t>OLDBus Integrated Ticketing - Reimbursement</t>
  </si>
  <si>
    <t>W.560/2/60</t>
  </si>
  <si>
    <t>OLDBus Real Time Info</t>
  </si>
  <si>
    <t>W.560/2/61</t>
  </si>
  <si>
    <t>OLDRail Real Time Info</t>
  </si>
  <si>
    <t>to add</t>
  </si>
  <si>
    <t>to add ??</t>
  </si>
  <si>
    <t>to add ???</t>
  </si>
  <si>
    <t>added</t>
  </si>
  <si>
    <t>W.154/16/23</t>
  </si>
  <si>
    <t>Infrastructure - Waterloo 4.</t>
  </si>
  <si>
    <t>W.154/16/24</t>
  </si>
  <si>
    <t>Infrastructure - (Renewal 20 Waterloo).</t>
  </si>
  <si>
    <t>W.154/2/6</t>
  </si>
  <si>
    <t>Infrastructure - Renewal Loan #21 1990</t>
  </si>
  <si>
    <t>W.154/4/49</t>
  </si>
  <si>
    <t>OLDInfrastructure - (Renewal 20 Waterloo)</t>
  </si>
  <si>
    <t>W.154/4/50</t>
  </si>
  <si>
    <t>Infrastructure - Renewal Loan #21 1990.</t>
  </si>
  <si>
    <t>W.154/4/51</t>
  </si>
  <si>
    <t>OLDInfrastructure - Waterloo 4</t>
  </si>
  <si>
    <t>W.154/46/1</t>
  </si>
  <si>
    <t>IntLoan09/10-RI Capex - Rail Security (start 2006)</t>
  </si>
  <si>
    <t>W.154/46/10</t>
  </si>
  <si>
    <t>IntLoan09/10-Capex - Wairarapa Station Upgrades (start 2007)</t>
  </si>
  <si>
    <t>W.154/46/12</t>
  </si>
  <si>
    <t>IntLoan09/10-Capex - Real Time Info - Bus. (start 2008)</t>
  </si>
  <si>
    <t>W.154/46/13</t>
  </si>
  <si>
    <t>IntLoan09/10-Trolley Bus - Infrastructure Renewals (start 2008)</t>
  </si>
  <si>
    <t>W.154/46/14</t>
  </si>
  <si>
    <t>IntLoan09/10-Capex - Station Car Park Upgrades (start 2008)</t>
  </si>
  <si>
    <t>W.154/46/15</t>
  </si>
  <si>
    <t>IntLoan09/10-Station Platform Upgrades (not owned) (start 2008)</t>
  </si>
  <si>
    <t>W.154/46/16</t>
  </si>
  <si>
    <t>IntLoan09/10-Ontrack-EMUs Traction/Signals Upgrade (start 2008)</t>
  </si>
  <si>
    <t>W.154/46/17</t>
  </si>
  <si>
    <t>IntLoan09/10-Ontrack-Mackay's Waikanae doubletrack (start 2008)</t>
  </si>
  <si>
    <t>W.154/46/18</t>
  </si>
  <si>
    <t>IntLoan09/10-Capex - Wairarapa Station upgrades.(start 2007)</t>
  </si>
  <si>
    <t>W.154/46/19</t>
  </si>
  <si>
    <t>IntLoan09/10-Ontrack -Station Platform Upgrade Design (start 2008)</t>
  </si>
  <si>
    <t>W.154/46/2</t>
  </si>
  <si>
    <t>IntLoan09/10-RI - Capex - PT Enhancement Service Improvements (start 2006)</t>
  </si>
  <si>
    <t>W.154/46/20</t>
  </si>
  <si>
    <t>IntLoan09/10-Ontrack - Station Platform Upgrades</t>
  </si>
  <si>
    <t>W.154/46/22</t>
  </si>
  <si>
    <t>IntLoan09/10-Capex - Kapiti Stations Pedestrian Facilities (start 2009)</t>
  </si>
  <si>
    <t>W.154/46/23</t>
  </si>
  <si>
    <t>IntLoan09/10-Kapiti Stations - Platform/Stabling &amp; PM ( start 2009)</t>
  </si>
  <si>
    <t>W.154/46/24</t>
  </si>
  <si>
    <t>IntLoan09/10-Capex - Real Time Info - General (start 2009)</t>
  </si>
  <si>
    <t>W.154/46/26</t>
  </si>
  <si>
    <t>IntLoan09/10-Capex -Real Time Info - Supply Contract (start 2009)</t>
  </si>
  <si>
    <t>W.154/46/27</t>
  </si>
  <si>
    <t>IntLoan09/10-CAPEX - J'ville Line pedestrian facility (start 2009)</t>
  </si>
  <si>
    <t>W.154/46/28</t>
  </si>
  <si>
    <t>IntLoan09/10-CAPEX - Pedestriians Facilities upgrades (start 2009)</t>
  </si>
  <si>
    <t>W.154/46/29</t>
  </si>
  <si>
    <t>IntLoan09/10-CAPEX - Station/Platform upgrades (start 2009)</t>
  </si>
  <si>
    <t>W.154/46/3</t>
  </si>
  <si>
    <t>IntLoan09/10-Concessionary ID Cards CAPEX (start 2006)</t>
  </si>
  <si>
    <t>W.154/46/30</t>
  </si>
  <si>
    <t>IntLoan09/10-CAPEX - J'ville stations/platforms (start 2009)</t>
  </si>
  <si>
    <t>W.154/46/4</t>
  </si>
  <si>
    <t>IntLoan09/10-Metlink CBD Signage Units (start 2006)</t>
  </si>
  <si>
    <t>W.154/46/6</t>
  </si>
  <si>
    <t>IntLoan09/10-Capex-Security Renewals/Upgrades (start 2007)</t>
  </si>
  <si>
    <t>W.154/46/7</t>
  </si>
  <si>
    <t>IntLoan09/10-RI Capex - Station Maintenance (start 2006)</t>
  </si>
  <si>
    <t>W.154/46/8</t>
  </si>
  <si>
    <t>IntLoan09/10-J'ville Mall CAPEX (start 2006)</t>
  </si>
  <si>
    <t>W.154/46/9</t>
  </si>
  <si>
    <t>IntLoan09/10-Plimmerton Station Subway (start 2007)</t>
  </si>
  <si>
    <t>W.155/12/21</t>
  </si>
  <si>
    <t>OLDRebudget to 05/06 - Metlink signage</t>
  </si>
  <si>
    <t>W.155/12/38</t>
  </si>
  <si>
    <t>OLDRebudget to 05/06 - Asset Mgmt System</t>
  </si>
  <si>
    <t>W.155/13/2</t>
  </si>
  <si>
    <t>OLDRebudget to 06/07-New Signage Opex</t>
  </si>
  <si>
    <t>W.155/2/36</t>
  </si>
  <si>
    <t>Transport Rate Reserve</t>
  </si>
  <si>
    <t>W.155/2014/01</t>
  </si>
  <si>
    <t>Rebudget 14/15 Trolley Bus - Contract Investigation Funding</t>
  </si>
  <si>
    <t>W.560/1443/01xx</t>
  </si>
  <si>
    <t>junk</t>
  </si>
  <si>
    <t>W.560/2/51/3</t>
  </si>
  <si>
    <t>OLDBus Integrated Ticketing CAPEX Maintenance</t>
  </si>
  <si>
    <t>W.560/2/51/4</t>
  </si>
  <si>
    <t>OLDBus Capex-Integrated Ticketing Revenue</t>
  </si>
  <si>
    <t>W.560/2010/1</t>
  </si>
  <si>
    <t>Minor Infrastructure</t>
  </si>
  <si>
    <t>W.560/2100/12</t>
  </si>
  <si>
    <t>Wgtn Review Interchanges Maintenance</t>
  </si>
  <si>
    <t>W.560/2100/2</t>
  </si>
  <si>
    <t>PCC Shelter Maintenance</t>
  </si>
  <si>
    <t>W.560/2100/3</t>
  </si>
  <si>
    <t>KCDC Shelter Maintenance</t>
  </si>
  <si>
    <t>W.560/2100/35</t>
  </si>
  <si>
    <t>Wgtn Review Infra Cleaning Additional - LTP</t>
  </si>
  <si>
    <t>W.560/2100/36</t>
  </si>
  <si>
    <t>Bus Infra Cleaning New - LTP</t>
  </si>
  <si>
    <t>W.560/2100/4</t>
  </si>
  <si>
    <t>HCC Shelter Maintenance</t>
  </si>
  <si>
    <t>W.560/2100/5</t>
  </si>
  <si>
    <t>UHCC Shelter Maintenance</t>
  </si>
  <si>
    <t>W.560/2100/50</t>
  </si>
  <si>
    <t>OLD Regional Shelter Maintenance</t>
  </si>
  <si>
    <t>W.560/2100/6</t>
  </si>
  <si>
    <t>SWDC Shelter Maintenance</t>
  </si>
  <si>
    <t>W.560/2100/7</t>
  </si>
  <si>
    <t>CDC Shelter Maintenance</t>
  </si>
  <si>
    <t>W.560/2100/8</t>
  </si>
  <si>
    <t>MDC Shelter Maintenance</t>
  </si>
  <si>
    <t>W.560/2110/1</t>
  </si>
  <si>
    <t>WCC Carpark Maintenance</t>
  </si>
  <si>
    <t>W.560/2110/2</t>
  </si>
  <si>
    <t>PCC Carpark Maintenance</t>
  </si>
  <si>
    <t>W.560/2110/3</t>
  </si>
  <si>
    <t>KCDC Carpark Maintenance</t>
  </si>
  <si>
    <t>W.560/2110/4</t>
  </si>
  <si>
    <t>HCC Carpark Maintenance</t>
  </si>
  <si>
    <t>W.560/2110/5</t>
  </si>
  <si>
    <t>UHCC Carpark Maintenance</t>
  </si>
  <si>
    <t>W.560/2110/6</t>
  </si>
  <si>
    <t>SWDC Carpark Maintenance</t>
  </si>
  <si>
    <t>W.560/2110/7</t>
  </si>
  <si>
    <t>CDC Carpark Maintenance</t>
  </si>
  <si>
    <t>W.560/2110/8</t>
  </si>
  <si>
    <t>MDC Carpark Maintenance</t>
  </si>
  <si>
    <t>W.560/2110/90</t>
  </si>
  <si>
    <t>Regional Carpark Maintenance</t>
  </si>
  <si>
    <t>W.560/2111/90</t>
  </si>
  <si>
    <t>OLD Carparks - Deferred Maintenance</t>
  </si>
  <si>
    <t>W.560/2112/90</t>
  </si>
  <si>
    <t>OLD Carparks - Upgrades to Standard</t>
  </si>
  <si>
    <t>W.560/2113/90</t>
  </si>
  <si>
    <t>OLD Carparks - Maintain to Standard</t>
  </si>
  <si>
    <t>W.560/2114/90</t>
  </si>
  <si>
    <t>OLD RS1 Carparks - Developments Maintenance</t>
  </si>
  <si>
    <t>W.560/2150/1</t>
  </si>
  <si>
    <t>OLD Station Maint-Waterloo</t>
  </si>
  <si>
    <t>W.560/2150/17</t>
  </si>
  <si>
    <t>OLD Waterloo Internal Lighting Replacement</t>
  </si>
  <si>
    <t>W.560/2150/18</t>
  </si>
  <si>
    <t>OLD Cycle Lockers - Bonds</t>
  </si>
  <si>
    <t>W.560/2150/19</t>
  </si>
  <si>
    <t>OLD Cycle Lockers - Rental/Maint</t>
  </si>
  <si>
    <t>W.560/2150/2</t>
  </si>
  <si>
    <t>OLD Station Maint-Petone</t>
  </si>
  <si>
    <t>W.560/2150/3</t>
  </si>
  <si>
    <t>OLD Station Maint-Wairarapa</t>
  </si>
  <si>
    <t>W.560/2150/90</t>
  </si>
  <si>
    <t>OLD Station Maintenance</t>
  </si>
  <si>
    <t>W.560/2160/13</t>
  </si>
  <si>
    <t>Signage Wellington Review</t>
  </si>
  <si>
    <t>W.560/2200/7</t>
  </si>
  <si>
    <t>Trolley - Service Level Credits</t>
  </si>
  <si>
    <t>W.560/2300/1</t>
  </si>
  <si>
    <t>OLD Carpark Lease &amp; Rates - Toll</t>
  </si>
  <si>
    <t>W.560/2300/2</t>
  </si>
  <si>
    <t>OLD Carpark Lease &amp; Rates - ONTRACK</t>
  </si>
  <si>
    <t>W.560/2300/3</t>
  </si>
  <si>
    <t>OLD Carpark Lease &amp; Rates - Jville Mall</t>
  </si>
  <si>
    <t>W.560/2300/4</t>
  </si>
  <si>
    <t>OLD Carpark Lease &amp; Rates - Waikanae East</t>
  </si>
  <si>
    <t>W.560/2300/90</t>
  </si>
  <si>
    <t>OLD Carpark / Station Leases &amp; Rates</t>
  </si>
  <si>
    <t>W.560/2350/1</t>
  </si>
  <si>
    <t>Loan-Wgtn Interchange</t>
  </si>
  <si>
    <t>W.560/2350/2</t>
  </si>
  <si>
    <t>Loan-Epiha St Overbridge</t>
  </si>
  <si>
    <t>W.560/2400/1</t>
  </si>
  <si>
    <t>OLD Security-Patrols</t>
  </si>
  <si>
    <t>W.560/2400/2</t>
  </si>
  <si>
    <t>OLD Security-CCTV</t>
  </si>
  <si>
    <t>W.560/2400/3</t>
  </si>
  <si>
    <t>OLD Security-Stabling Facilities</t>
  </si>
  <si>
    <t>W.560/2600/1</t>
  </si>
  <si>
    <t>OLD Bus Priority Maintenance</t>
  </si>
  <si>
    <t>W.560/2650/1</t>
  </si>
  <si>
    <t>OLD Bus Priority Developments</t>
  </si>
  <si>
    <t>W.560/2700/1</t>
  </si>
  <si>
    <t>OLD RTI Planned Maint Contract</t>
  </si>
  <si>
    <t>W.560/2700/3</t>
  </si>
  <si>
    <t>OLD RTI Electricity</t>
  </si>
  <si>
    <t>W.560/2700/90</t>
  </si>
  <si>
    <t>Real Time Info Operations - Bus&amp;Rail</t>
  </si>
  <si>
    <t>W.560/2710/90</t>
  </si>
  <si>
    <t>OLD Rail Electronic Ticketing Operations</t>
  </si>
  <si>
    <t>W.560/2910/1</t>
  </si>
  <si>
    <t>Asset Revaluation - Bus &amp; Other Infrastructure</t>
  </si>
  <si>
    <t>W.560/3/20</t>
  </si>
  <si>
    <t>OLDNew Carparks - West</t>
  </si>
  <si>
    <t>W.560/3/22</t>
  </si>
  <si>
    <t>OLDNew Carparks - Hutt</t>
  </si>
  <si>
    <t>W.560/3/23</t>
  </si>
  <si>
    <t>OLDCarparks Developments - Wair</t>
  </si>
  <si>
    <t>W.560/3/25</t>
  </si>
  <si>
    <t>OLDCarpark Developments - J'ville Line</t>
  </si>
  <si>
    <t>W.560/3/26</t>
  </si>
  <si>
    <t>OLDCarparks Devts - City</t>
  </si>
  <si>
    <t>W.560/3/30</t>
  </si>
  <si>
    <t>OLDWellington Interchange</t>
  </si>
  <si>
    <t>W.560/3/31</t>
  </si>
  <si>
    <t>OLDPorirua Interchange</t>
  </si>
  <si>
    <t>W.560/3/40</t>
  </si>
  <si>
    <t>OLDStation Upgrades</t>
  </si>
  <si>
    <t>W.560/3/41</t>
  </si>
  <si>
    <t>OLDTimberlea Station</t>
  </si>
  <si>
    <t>W.560/3/42</t>
  </si>
  <si>
    <t>OLDAotea Station</t>
  </si>
  <si>
    <t>W.560/3/43</t>
  </si>
  <si>
    <t>OLDPetone Station</t>
  </si>
  <si>
    <t>W.560/3/50</t>
  </si>
  <si>
    <t>OLDPetone Bus Lane</t>
  </si>
  <si>
    <t>W.560/3/52</t>
  </si>
  <si>
    <t>OLDBus Priority - Newtown</t>
  </si>
  <si>
    <t>W.560/3/53</t>
  </si>
  <si>
    <t>OLDKarori Bus Lane</t>
  </si>
  <si>
    <t>W.560/3/80/1</t>
  </si>
  <si>
    <t>OLDInfrastructure Maintenance</t>
  </si>
  <si>
    <t>W.560/3/80/2/3</t>
  </si>
  <si>
    <t>OLDWgtn New Shelter</t>
  </si>
  <si>
    <t>W.560/3/80/2/4</t>
  </si>
  <si>
    <t>OLDWellington Other Maintenance</t>
  </si>
  <si>
    <t>W.560/3/80/3/3</t>
  </si>
  <si>
    <t>OLDPorirua New Shelter</t>
  </si>
  <si>
    <t>W.560/3/80/3/4</t>
  </si>
  <si>
    <t>OLDPorirua Other Maintenance</t>
  </si>
  <si>
    <t>W.560/3/80/4/3</t>
  </si>
  <si>
    <t>OLDKCDC New Shelter</t>
  </si>
  <si>
    <t>W.560/3/80/5/3</t>
  </si>
  <si>
    <t>OLDLH New Shelter</t>
  </si>
  <si>
    <t>W.560/3/80/6/3</t>
  </si>
  <si>
    <t>OLDUH New Shelter</t>
  </si>
  <si>
    <t>W.560/3/84/2</t>
  </si>
  <si>
    <t>OLDNew Signage Opex - Rail</t>
  </si>
  <si>
    <t>W.560/3/84/3</t>
  </si>
  <si>
    <t>OLDNew Signage Maintenance Bus</t>
  </si>
  <si>
    <t>W.560/3/84/4</t>
  </si>
  <si>
    <t>OLDNew Signage Maintenance Rail</t>
  </si>
  <si>
    <t>W.560/3/90/1</t>
  </si>
  <si>
    <t>OLDRail Projects - SW Cars</t>
  </si>
  <si>
    <t>W.560/3/90/10</t>
  </si>
  <si>
    <t>OLDRail Infrastructure Ownership Review</t>
  </si>
  <si>
    <t>W.560/3/90/2</t>
  </si>
  <si>
    <t>OLDRail Projects - New EMU's</t>
  </si>
  <si>
    <t>W.560/3/90/3</t>
  </si>
  <si>
    <t>OLDRail Projects - Western Line</t>
  </si>
  <si>
    <t>W.560/3/90/4</t>
  </si>
  <si>
    <t>OLDRail Projects - O/ship plan</t>
  </si>
  <si>
    <t>W.560/3/90/5</t>
  </si>
  <si>
    <t>OLDRail Projects - Ganz Mavag</t>
  </si>
  <si>
    <t>W.560/3/90/6</t>
  </si>
  <si>
    <t>OLDRail Projects - Safety Mgmt System Procedures</t>
  </si>
  <si>
    <t>W.560/3/90/7</t>
  </si>
  <si>
    <t>OLDRail Infrastructure - stations and platforms</t>
  </si>
  <si>
    <t>W.560/3/90/8</t>
  </si>
  <si>
    <t>OLDRail Projects - J'ville Tunnels</t>
  </si>
  <si>
    <t>W.560/3/90/9</t>
  </si>
  <si>
    <t>OLDRail Strategy</t>
  </si>
  <si>
    <t>W.154/0049/14/29</t>
  </si>
  <si>
    <t>IntLoan14-15Trolley Bus - Infrastructur</t>
  </si>
  <si>
    <t>W.154/0049/18/01</t>
  </si>
  <si>
    <t>Int.Loan15-16Capex-Bus Shelters New</t>
  </si>
  <si>
    <t>W.154/0049/18/02</t>
  </si>
  <si>
    <t>Int.Loan15-16Capex-Bus Shelters Like for</t>
  </si>
  <si>
    <t>W.154/0049/18/03</t>
  </si>
  <si>
    <t>Int.Loan15-16Capex-Signage New</t>
  </si>
  <si>
    <t>W.154/0049/18/04</t>
  </si>
  <si>
    <t>Int.Loan15-16Trolley Bus-Renewals Busine</t>
  </si>
  <si>
    <t>W.154/0049/18/05</t>
  </si>
  <si>
    <t>Int.Loan15-16Trolley Bus-Infra Renewals</t>
  </si>
  <si>
    <t>W.154/0049/18/07</t>
  </si>
  <si>
    <t>Int.Loan15-16Capex-Wgtn Review Interchan</t>
  </si>
  <si>
    <t>W.154/0049/20/72</t>
  </si>
  <si>
    <t>IntLoan15-16Wgtn Bus Network Improvemen</t>
  </si>
  <si>
    <t>W.154/23/19</t>
  </si>
  <si>
    <t>Loan 0 PT Infrstructure CAPEX</t>
  </si>
  <si>
    <t>W.154/24/29</t>
  </si>
  <si>
    <t>06/07 ILoan RI Capex - Station Maintenance</t>
  </si>
  <si>
    <t>W.154/24/30</t>
  </si>
  <si>
    <t>06/07 ILoan RI Capex - Rail Security</t>
  </si>
  <si>
    <t>W.154/24/31</t>
  </si>
  <si>
    <t>06/07 ILoan J'ville Mall CAPEX</t>
  </si>
  <si>
    <t>W.154/24/32</t>
  </si>
  <si>
    <t>06/07 ILoan RI - Capex - PT Enhancement Service Improvements</t>
  </si>
  <si>
    <t>W.154/24/33</t>
  </si>
  <si>
    <t>06/07 ILoan Concessionary ID Cards CAPEX</t>
  </si>
  <si>
    <t>W.154/25/59</t>
  </si>
  <si>
    <t>06/07 ILoan Metlink CBD Signage Units</t>
  </si>
  <si>
    <t>W.154/28/34</t>
  </si>
  <si>
    <t>IntLoan0708 Plimmerton Station Subway</t>
  </si>
  <si>
    <t>W.154/28/38</t>
  </si>
  <si>
    <t>IntLoan0708 Capex-Security Renewals/Upgr</t>
  </si>
  <si>
    <t>W.154/28/39</t>
  </si>
  <si>
    <t>IntLoan0708 Capex-Wairapa Station Upgrad</t>
  </si>
  <si>
    <t>W.154/28/71</t>
  </si>
  <si>
    <t>IntLoan0708Capex-Wairapa Station Upgrads</t>
  </si>
  <si>
    <t>W.154/28/75</t>
  </si>
  <si>
    <t>IntLoan 0910Ontrack -Station Platform Upgrade Design</t>
  </si>
  <si>
    <t>W.154/30/32</t>
  </si>
  <si>
    <t>IntLoan 0708: Waterloo subway roof refit</t>
  </si>
  <si>
    <t>W.154/31/38</t>
  </si>
  <si>
    <t>IntLoan0910 Capex - Real Time Info - Bus.</t>
  </si>
  <si>
    <t>W.154/31/60</t>
  </si>
  <si>
    <t>IntLoan0910 Trolley Bus - Infrastructure Renewals</t>
  </si>
  <si>
    <t>W.154/33/86</t>
  </si>
  <si>
    <t>IntLoan0910 Capex - Station Car Park Upgrades</t>
  </si>
  <si>
    <t>W.154/34/22</t>
  </si>
  <si>
    <t>IntLoan0910 Station Platform Upgrades (not owned)</t>
  </si>
  <si>
    <t>W.154/34/23</t>
  </si>
  <si>
    <t>IntLoan0910 Ontrack-EMUs Traction/Signals Upgrade</t>
  </si>
  <si>
    <t>W.154/34/26</t>
  </si>
  <si>
    <t>IntLoan0910 Ontrack-Mackay's Waikanae doubletrack</t>
  </si>
  <si>
    <t>W.154/38/1</t>
  </si>
  <si>
    <t>IntLoan09/10Ontrack-Station Platfom Desi</t>
  </si>
  <si>
    <t>W.154/38/10</t>
  </si>
  <si>
    <t>IntLoan09/10-Trolley Bus-Infrastr.renewa</t>
  </si>
  <si>
    <t>W.154/38/2</t>
  </si>
  <si>
    <t>IntLoan09/10Ontrack-Station Platfom upgr</t>
  </si>
  <si>
    <t>W.154/38/3</t>
  </si>
  <si>
    <t>IntLoan09/10-Capex-Bus shelters</t>
  </si>
  <si>
    <t>W.154/38/30</t>
  </si>
  <si>
    <t>IntLoan09/10-Capex Real Time-Supply Cont</t>
  </si>
  <si>
    <t>W.154/38/31</t>
  </si>
  <si>
    <t>IntLoan09/10-Capex-J'ville line pedestri</t>
  </si>
  <si>
    <t>W.154/38/32</t>
  </si>
  <si>
    <t>IntLoan09/10-Capex-Ped.Facilities upgrad</t>
  </si>
  <si>
    <t>W.154/38/33</t>
  </si>
  <si>
    <t>IntLoan09/10-Capex-Station/Platform upgr</t>
  </si>
  <si>
    <t>W.154/38/34</t>
  </si>
  <si>
    <t>IntLoan09/10-Capex-J'ville stations/plat</t>
  </si>
  <si>
    <t>W.154/38/4</t>
  </si>
  <si>
    <t>IntLoan09/10-J'ville line Pedest.Facilit</t>
  </si>
  <si>
    <t>W.154/38/5</t>
  </si>
  <si>
    <t>IntLoan09/10-Kapiti stations Pedest faci</t>
  </si>
  <si>
    <t>W.154/38/6</t>
  </si>
  <si>
    <t>IntLoan09/10-Station upgrad. pedest.faci</t>
  </si>
  <si>
    <t>W.154/38/7</t>
  </si>
  <si>
    <t>IntLoan09/10-Kapiti Stat-Platf/stabeling</t>
  </si>
  <si>
    <t>W.154/38/8</t>
  </si>
  <si>
    <t>IntLoan09/10-Capex Real Time info -Gener</t>
  </si>
  <si>
    <t>W.154/38/9</t>
  </si>
  <si>
    <t>IntLoan09/10-Real Time info-Proj.Mgmt</t>
  </si>
  <si>
    <t>W.154/42/2</t>
  </si>
  <si>
    <t>IntLoan1112-Capex-Real Time Info-General</t>
  </si>
  <si>
    <t>W.154/42/3</t>
  </si>
  <si>
    <t>IntLoan1112-Capex-Real Time Info-Supply Contract</t>
  </si>
  <si>
    <t>W.154/45/33</t>
  </si>
  <si>
    <t>IntLoan10-11CAPEX - Pomare Carpark</t>
  </si>
  <si>
    <t>W.154/45/34</t>
  </si>
  <si>
    <t>IntLoan10-11CAPEX - Petone Carpark</t>
  </si>
  <si>
    <t>W.154/45/39</t>
  </si>
  <si>
    <t>IntLoan10-11CAPEX - Waterloo Lighting S</t>
  </si>
  <si>
    <t>W.154/45/70</t>
  </si>
  <si>
    <t>IntLoan10-11CAPEX - Silverstream Carpar</t>
  </si>
  <si>
    <t>W.154/45/76</t>
  </si>
  <si>
    <t>IntLoan10-11Capex - Waterloo Internal L</t>
  </si>
  <si>
    <t>W.154/46/21/1</t>
  </si>
  <si>
    <t>IntlLoan1213:Capex - Bus Shelters - Capex PC</t>
  </si>
  <si>
    <t>W.154/46/25/1</t>
  </si>
  <si>
    <t>IntlLoan1213:Trolley Bus - Infrastructure Renewals-CX</t>
  </si>
  <si>
    <t>W.154/49/2/2</t>
  </si>
  <si>
    <t>W.154/49/2/2 Capex - Real Time Info - General</t>
  </si>
  <si>
    <t>W.154/49/2/3</t>
  </si>
  <si>
    <t>W.154/49/2/3 Capex - Real Time Info-Supply Contract</t>
  </si>
  <si>
    <t>W.154/49/5/43</t>
  </si>
  <si>
    <t>W.154/49/5/43: IntLoan11-12CAPEX - Pomare Carpark</t>
  </si>
  <si>
    <t>W.155/14/1</t>
  </si>
  <si>
    <t>OLD Rebudget to 2007/08-Metlink Signage</t>
  </si>
  <si>
    <t>W.155/2008/35</t>
  </si>
  <si>
    <t>OLD Rebudget 2008 - Capex-Metlink Signage</t>
  </si>
  <si>
    <t>W.155/2010/13</t>
  </si>
  <si>
    <t>OLD Rebudget 10 CAPEX - Pomare Carpark</t>
  </si>
  <si>
    <t>W.155/2010/5</t>
  </si>
  <si>
    <t>OLD Rebudget 2010/11 CAPEX - Petone Carpark</t>
  </si>
  <si>
    <t>W.560/2500/1</t>
  </si>
  <si>
    <t>OLD Plimmerton Station Subway</t>
  </si>
  <si>
    <t>W.560/2500/11</t>
  </si>
  <si>
    <t>OLD Ontrack - Station Platform Upgrade Design</t>
  </si>
  <si>
    <t>W.560/2530/90</t>
  </si>
  <si>
    <t>OLD RS1 Car Park Development - On Street</t>
  </si>
  <si>
    <t>W.560/2535/90</t>
  </si>
  <si>
    <t>OLD Capex - RS1 Car Park Development - Off Street</t>
  </si>
  <si>
    <t>W.560/2540/90</t>
  </si>
  <si>
    <t>OLD Capex - RS1 Carpark Development - Land Purchase</t>
  </si>
  <si>
    <t>W.560/2809/99</t>
  </si>
  <si>
    <t>Bus and Ferry Infrastructure Capex - O/Heads</t>
  </si>
  <si>
    <t>W.560/2810/1</t>
  </si>
  <si>
    <t>OLD Capex - WCC Shelters</t>
  </si>
  <si>
    <t>W.560/2810/2</t>
  </si>
  <si>
    <t>OLD Capex - PCC Shelter</t>
  </si>
  <si>
    <t>W.560/2810/3</t>
  </si>
  <si>
    <t>OLD Capex - KCDC Shelters</t>
  </si>
  <si>
    <t>W.560/2810/4</t>
  </si>
  <si>
    <t>OLD Capex - HCC Shelters</t>
  </si>
  <si>
    <t>W.560/2810/5</t>
  </si>
  <si>
    <t>OLD Capex - UHCC Shelters</t>
  </si>
  <si>
    <t>W.560/2811/50</t>
  </si>
  <si>
    <t>Revenue - Bus Shelters New</t>
  </si>
  <si>
    <t>W.560/2820/90</t>
  </si>
  <si>
    <t>OLD Capex-Metlink Signage</t>
  </si>
  <si>
    <t>W.560/2821/20</t>
  </si>
  <si>
    <t>Revenue - Signage New</t>
  </si>
  <si>
    <t>W.560/2823/90</t>
  </si>
  <si>
    <t>Revenue - Bus Infrastructure New - LTP</t>
  </si>
  <si>
    <t>W.560/2825/90</t>
  </si>
  <si>
    <t>Revenue - Bus Infrastructure Like for Like - LTP</t>
  </si>
  <si>
    <t>W.560/2827/90</t>
  </si>
  <si>
    <t>Revenue - Signage New - LTP</t>
  </si>
  <si>
    <t>W.560/2831/90</t>
  </si>
  <si>
    <t>Revenue - Porirua Station Like for Like Replace</t>
  </si>
  <si>
    <t>W.560/2840/90</t>
  </si>
  <si>
    <t>OLD Capex-Security Renewals/Upgrades</t>
  </si>
  <si>
    <t>W.560/2850/1</t>
  </si>
  <si>
    <t>OLD Capex - Wairarapa Station Upgrades</t>
  </si>
  <si>
    <t>W.560/2850/10</t>
  </si>
  <si>
    <t>OLD Capex - J'ville Station / Interchange</t>
  </si>
  <si>
    <t>W.560/2850/2</t>
  </si>
  <si>
    <t>OLD Capex - Upper Hutt Carpark Extension</t>
  </si>
  <si>
    <t>W.560/2850/20</t>
  </si>
  <si>
    <t>OLD Capex - J'ville Line Pedestrian Facilities Upgrade</t>
  </si>
  <si>
    <t>W.560/2850/30</t>
  </si>
  <si>
    <t>OLD Capex - Kapiti Stations Pedestrian Facilities</t>
  </si>
  <si>
    <t>W.560/2850/90</t>
  </si>
  <si>
    <t>OLD Capex-Station Upgrades Pedestrian Facilities</t>
  </si>
  <si>
    <t>W.560/2851/1</t>
  </si>
  <si>
    <t>OLD Revenue - Capex Wairarapa Station Upgrades</t>
  </si>
  <si>
    <t>W.560/2851/10</t>
  </si>
  <si>
    <t>OLD Revenue - Capex J'ville Station / Interchange</t>
  </si>
  <si>
    <t>W.560/2851/2</t>
  </si>
  <si>
    <t>OLD Revenue - Capex Upper Hutt Carpark</t>
  </si>
  <si>
    <t>W.560/2851/30</t>
  </si>
  <si>
    <t>OLD Revenue - Capex Kapiti Stations Pedes'</t>
  </si>
  <si>
    <t>W.560/2852/1</t>
  </si>
  <si>
    <t>OLD Capex - Renewals Waterloo</t>
  </si>
  <si>
    <t>W.560/2852/90</t>
  </si>
  <si>
    <t>OLD Capex - Renewals</t>
  </si>
  <si>
    <t>W.560/2853/1</t>
  </si>
  <si>
    <t>OLD Revenue - Capex Renewals Waterloo</t>
  </si>
  <si>
    <t>W.560/2853/90</t>
  </si>
  <si>
    <t>OLD Revenue - Capex Renewals</t>
  </si>
  <si>
    <t>W.560/2854/01</t>
  </si>
  <si>
    <t>OLD Revenue - Raumati Build</t>
  </si>
  <si>
    <t>W.560/2854/02</t>
  </si>
  <si>
    <t>OLD Revenue - Raumati Prof Fees</t>
  </si>
  <si>
    <t>W.560/2854/11</t>
  </si>
  <si>
    <t>OLD Raumati - Design / Tendering</t>
  </si>
  <si>
    <t>W.560/2854/12</t>
  </si>
  <si>
    <t>OLD Raumati - Platform Build &amp; PM</t>
  </si>
  <si>
    <t>W.560/2855/01</t>
  </si>
  <si>
    <t>OLD Capex - Raumati Build</t>
  </si>
  <si>
    <t>W.560/2855/02</t>
  </si>
  <si>
    <t>OLD Capex - Raumati Prof Fees</t>
  </si>
  <si>
    <t>W.560/2856/01</t>
  </si>
  <si>
    <t>OLD Capex - Lindale Build</t>
  </si>
  <si>
    <t>W.560/2856/02</t>
  </si>
  <si>
    <t>OLD Capex - Lindale Station Prof Fees</t>
  </si>
  <si>
    <t>W.560/2857/01</t>
  </si>
  <si>
    <t>OLD Revenue - Lindale Build</t>
  </si>
  <si>
    <t>W.560/2857/02</t>
  </si>
  <si>
    <t>OLD Revenue - Lindale Prof Fees</t>
  </si>
  <si>
    <t>W.560/2857/11</t>
  </si>
  <si>
    <t>OLD Lindale - Design / Tendering</t>
  </si>
  <si>
    <t>W.560/2857/12</t>
  </si>
  <si>
    <t>OLD Lindale - Platform Build</t>
  </si>
  <si>
    <t>W.560/2858/01</t>
  </si>
  <si>
    <t>OLD Revenue - Kapiti Stations Building</t>
  </si>
  <si>
    <t>W.560/2858/02</t>
  </si>
  <si>
    <t>OLD Revenue - Kapiti Stations Prof Fees.</t>
  </si>
  <si>
    <t>W.560/2858/03</t>
  </si>
  <si>
    <t>OLD Revenue - Kapiti Stations Car Park</t>
  </si>
  <si>
    <t>W.560/2858/11</t>
  </si>
  <si>
    <t>OLD Kapiti Stations - Design / tendering</t>
  </si>
  <si>
    <t>W.560/2862/01</t>
  </si>
  <si>
    <t>OLD Capex - Kapiti-Paraparaumu Land Purchase</t>
  </si>
  <si>
    <t>W.560/2862/02</t>
  </si>
  <si>
    <t>OLD Capex - Kapiti-Paraparaumu Car Park</t>
  </si>
  <si>
    <t>W.560/2870/01</t>
  </si>
  <si>
    <t>OLD Capex - Real Time Info - General</t>
  </si>
  <si>
    <t>W.560/2870/02</t>
  </si>
  <si>
    <t>OLD Capex - Real Time Info - Supply Contract</t>
  </si>
  <si>
    <t>W.560/2870/3</t>
  </si>
  <si>
    <t>OLD Capex -Real Time Info - Replacement</t>
  </si>
  <si>
    <t>W.560/2870/4</t>
  </si>
  <si>
    <t>Capex - RTI equip Karori Tunnel Dieselisation</t>
  </si>
  <si>
    <t>W.560/2870/90</t>
  </si>
  <si>
    <t>OLD Capex - Real Time Info - Budget</t>
  </si>
  <si>
    <t>W.560/2871/01</t>
  </si>
  <si>
    <t>OLD Revenue - Real Time Info - Bus</t>
  </si>
  <si>
    <t>W.560/2871/02</t>
  </si>
  <si>
    <t>OLD Revenue - Real Time Info - Rail</t>
  </si>
  <si>
    <t>W.560/2871/3</t>
  </si>
  <si>
    <t>OLD Revenue - Capex RT Info - Replacement</t>
  </si>
  <si>
    <t>W.560/2871/90</t>
  </si>
  <si>
    <t>OLD Revenue - Real Time Info Proj Mgmt / General</t>
  </si>
  <si>
    <t>W.560/2875/90</t>
  </si>
  <si>
    <t>OLD Capex - Electronic/Integrated Ticketing</t>
  </si>
  <si>
    <t>W.560/2876/01</t>
  </si>
  <si>
    <t>OLD Revenue - Electronic/Integrated Ticketing - Rail</t>
  </si>
  <si>
    <t>W.560/2876/90</t>
  </si>
  <si>
    <t>OLD Revenue - Electronic/Integrated Ticketing</t>
  </si>
  <si>
    <t>W.560/2880/11</t>
  </si>
  <si>
    <t>Trolley Bus - Infra Renewals 2013/14</t>
  </si>
  <si>
    <t>W.560/2880/20</t>
  </si>
  <si>
    <t>Trolley Bus - OH Decommisssioning</t>
  </si>
  <si>
    <t>W.560/2885/2</t>
  </si>
  <si>
    <t>Capex - Bikes on Buses Trial</t>
  </si>
  <si>
    <t>W.560/2885/90</t>
  </si>
  <si>
    <t>Capex - Bikes on Buses</t>
  </si>
  <si>
    <t>W.560/2886/2</t>
  </si>
  <si>
    <t>Revenue - Bikes on Buses Trial</t>
  </si>
  <si>
    <t>W.560/2886/90</t>
  </si>
  <si>
    <t>Revenue - Bikes on Buses</t>
  </si>
  <si>
    <t>W.560/2890/2</t>
  </si>
  <si>
    <t>Capex - Waterloo Internal Lighting</t>
  </si>
  <si>
    <t>W.560/2895/1</t>
  </si>
  <si>
    <t>Capex - Austrics Network Planner</t>
  </si>
  <si>
    <t>W.560/2899/90</t>
  </si>
  <si>
    <t>OLD Capex-HRC Infra accessability</t>
  </si>
  <si>
    <t>W.560/2950/1</t>
  </si>
  <si>
    <t>OLD CAPEX - Petone Carpark</t>
  </si>
  <si>
    <t>W.560/2950/2</t>
  </si>
  <si>
    <t>OLD CAPEX - Pomare Carpark</t>
  </si>
  <si>
    <t>W.560/2950/3</t>
  </si>
  <si>
    <t>OLD CAPEX - Waterloo Lighting Stage 2</t>
  </si>
  <si>
    <t>W.560/2950/4</t>
  </si>
  <si>
    <t>OLD CAPEX - Waterloo Lighting Stage 3</t>
  </si>
  <si>
    <t>W.560/2950/6</t>
  </si>
  <si>
    <t>OLD CAPEX - Silverstream Carpark</t>
  </si>
  <si>
    <t>W.560/2951/1</t>
  </si>
  <si>
    <t>OLD Revenue - Petone Carpark</t>
  </si>
  <si>
    <t>W.560/2951/2</t>
  </si>
  <si>
    <t>OLD Revenue - Pomare Carpark</t>
  </si>
  <si>
    <t>W.560/2951/3</t>
  </si>
  <si>
    <t>OLD Waterloo Lighting Stage 2</t>
  </si>
  <si>
    <t>W.560/2951/4</t>
  </si>
  <si>
    <t>OLD Waterloo Lighting Stage 3</t>
  </si>
  <si>
    <t>W.560/2951/6</t>
  </si>
  <si>
    <t>OLD Revenue - Silverstream Carpark</t>
  </si>
  <si>
    <t>W.560/2956/90</t>
  </si>
  <si>
    <t>Revenue - Wgtn Review Interchange</t>
  </si>
  <si>
    <t>W.560/2960/02</t>
  </si>
  <si>
    <t>OLD Capex - J'ville Pedestrian Facility</t>
  </si>
  <si>
    <t>W.560/2960/03</t>
  </si>
  <si>
    <t>OLD Capex - Station/Platform Upgrades</t>
  </si>
  <si>
    <t>W.560/2960/04</t>
  </si>
  <si>
    <t>OLD Capex - Pedestrian Facilities Upgrades</t>
  </si>
  <si>
    <t>W.560/7/21/4</t>
  </si>
  <si>
    <t>OLDRS Opex - Real Time Info</t>
  </si>
  <si>
    <t>W.560/7/21/5</t>
  </si>
  <si>
    <t>OLDRail Integrated Ticketing CAPEX Revenue</t>
  </si>
  <si>
    <t>W.560/7/61</t>
  </si>
  <si>
    <t>OLDBus Real Time Capex Revenue</t>
  </si>
  <si>
    <t>W.560/7104/01</t>
  </si>
  <si>
    <t>OLDMackay's - Raumati double track - Cpex Revenue</t>
  </si>
  <si>
    <t>W.560/7104/02</t>
  </si>
  <si>
    <t>OLDKapiti bus rail interchange - Capex revenue</t>
  </si>
  <si>
    <t>W.560/7104/3</t>
  </si>
  <si>
    <t>OLDPorirua bus rail interchange - Capex revenue</t>
  </si>
  <si>
    <t>W.560/7200/1/1</t>
  </si>
  <si>
    <t>OLDRI Capex - Petone Station</t>
  </si>
  <si>
    <t>W.560/7201/1/1</t>
  </si>
  <si>
    <t>OLDRI Capex - Station Maintenance Even</t>
  </si>
  <si>
    <t>W.560/7202/1/1</t>
  </si>
  <si>
    <t>OLDRI Capex - Rail Security Even</t>
  </si>
  <si>
    <t>W.560/7204/1</t>
  </si>
  <si>
    <t>OLDMacKay's - Raumati double track</t>
  </si>
  <si>
    <t>W.560/7204/2</t>
  </si>
  <si>
    <t>OLDKapiti bus rail interchange</t>
  </si>
  <si>
    <t>W.560/7204/3</t>
  </si>
  <si>
    <t>OLDPorirua bus rail interchange</t>
  </si>
  <si>
    <t>W.560/7205/1</t>
  </si>
  <si>
    <t>OLDRI Capex - Wairarapa Service Improvements</t>
  </si>
  <si>
    <t>W.560/7205/1/2</t>
  </si>
  <si>
    <t>OLDBus Capex-Integrated Ticketing</t>
  </si>
  <si>
    <t>W.560/7206/1/1</t>
  </si>
  <si>
    <t>OLDRS Opex - Station Maintenance</t>
  </si>
  <si>
    <t>W.560/7207/1/1</t>
  </si>
  <si>
    <t>OLDRS Opex - Rail Security</t>
  </si>
  <si>
    <t>W.560/7208/1/1</t>
  </si>
  <si>
    <t>OLDRI Opex - Wairarapa Service Improvements - Capex revenue</t>
  </si>
  <si>
    <t>W.560/7209/1/1</t>
  </si>
  <si>
    <t>OLDRI Opex - Rail Station/bus stop accessibility - Capex Revenue</t>
  </si>
  <si>
    <t>W.560/7211/1/1</t>
  </si>
  <si>
    <t>OLDRI Opex - PT Enhancement Service Improvements - Capex Revenue</t>
  </si>
  <si>
    <t>W.560/7213/1/1</t>
  </si>
  <si>
    <t>OLDJ'ville Mall Capex Revenue</t>
  </si>
  <si>
    <t>W.560/7214/1</t>
  </si>
  <si>
    <t>OLDRI - Capex - PT Enhancement Service Improvements</t>
  </si>
  <si>
    <t>W.560/5000/1</t>
  </si>
  <si>
    <t>Bus and Ferry Commercial Admin wbs</t>
  </si>
  <si>
    <t>CC.56910-01</t>
  </si>
  <si>
    <t>Public Transport Support Projects CC</t>
  </si>
  <si>
    <t>W.569/1000/1</t>
  </si>
  <si>
    <t>Public Transport Support Projects Admin WBS</t>
  </si>
  <si>
    <t>W.569/1000/99</t>
  </si>
  <si>
    <t>Public Transport Support Projects Overheads WBS</t>
  </si>
  <si>
    <t>W.569/1200/3</t>
  </si>
  <si>
    <t>PT Function Review</t>
  </si>
  <si>
    <t xml:space="preserve"> Shared Expenses</t>
  </si>
  <si>
    <t>add</t>
  </si>
  <si>
    <t>To add</t>
  </si>
  <si>
    <t>CC.56921-01</t>
  </si>
  <si>
    <t>Bus Transformation Capex CC</t>
  </si>
  <si>
    <t>W.569/2100/99</t>
  </si>
  <si>
    <t>Bus Transformation Capex O/heads</t>
  </si>
  <si>
    <t>W.569/2110/03</t>
  </si>
  <si>
    <t>Capex - Wgtn Bus Network Infrastructure</t>
  </si>
  <si>
    <t>W.569/2111/03</t>
  </si>
  <si>
    <t>Revenue - Capex Wgtn Bus Network Infrastructure</t>
  </si>
  <si>
    <t>W.569/2280/03</t>
  </si>
  <si>
    <t>Wgtn Bus Network Civil Works</t>
  </si>
  <si>
    <t>CC.56310-01</t>
  </si>
  <si>
    <t>Customer Experience Projects CC</t>
  </si>
  <si>
    <t>W.563/1000/1</t>
  </si>
  <si>
    <t>Customer Customer Experience Projects - Office</t>
  </si>
  <si>
    <t>W.563/1000/99</t>
  </si>
  <si>
    <t>Customer Experience Projects - O/heads</t>
  </si>
  <si>
    <t>W.563/1100/1</t>
  </si>
  <si>
    <t>Customer Experience Strategies - Study/Investigation</t>
  </si>
  <si>
    <t>CC.56320-01</t>
  </si>
  <si>
    <t>Marketing &amp; Information CC</t>
  </si>
  <si>
    <t>W.154/42/6</t>
  </si>
  <si>
    <t>IntLoan1112-CAPEX-Customer Informat.Syst</t>
  </si>
  <si>
    <t>W.154/49/2/6</t>
  </si>
  <si>
    <t>W.154/49/2/6: IntLoan11-12CAPEX - Customer Informatio</t>
  </si>
  <si>
    <t>W.155/12/19</t>
  </si>
  <si>
    <t>OLDRebudget to 05/06 - Brand promotion</t>
  </si>
  <si>
    <t>W.563/2000/1</t>
  </si>
  <si>
    <t>Marketing &amp; Information - Office</t>
  </si>
  <si>
    <t>W.563/2000/99</t>
  </si>
  <si>
    <t>Marketing &amp; Information Admin - O/Heads</t>
  </si>
  <si>
    <t>W.563/2002/1</t>
  </si>
  <si>
    <t>Timetable - Production</t>
  </si>
  <si>
    <t>W.563/2002/2</t>
  </si>
  <si>
    <t>Timetable - Displays Cases</t>
  </si>
  <si>
    <t>W.563/2002/3</t>
  </si>
  <si>
    <t>Timetable - Production - Bus &amp; Other</t>
  </si>
  <si>
    <t>W.563/2002/4</t>
  </si>
  <si>
    <t>Timetable - Production - Rail Only</t>
  </si>
  <si>
    <t>W.563/2002/6</t>
  </si>
  <si>
    <t>Timetable - Design &amp; Reprint</t>
  </si>
  <si>
    <t>W.563/2002/7</t>
  </si>
  <si>
    <t>Timetable - Other Projects</t>
  </si>
  <si>
    <t>W.563/2003/1</t>
  </si>
  <si>
    <t>Promotion - General</t>
  </si>
  <si>
    <t>W.563/2003/10</t>
  </si>
  <si>
    <t>Promotion - Generic Advertising</t>
  </si>
  <si>
    <t>W.563/2003/2</t>
  </si>
  <si>
    <t>Promotion - New/Changes in Services</t>
  </si>
  <si>
    <t>W.563/2003/3</t>
  </si>
  <si>
    <t>Promotion - Website</t>
  </si>
  <si>
    <t>W.563/2003/6</t>
  </si>
  <si>
    <t>Promotion - Christmas Campaign</t>
  </si>
  <si>
    <t>W.563/2003/7</t>
  </si>
  <si>
    <t>Promotion - Fare Increase Campaign</t>
  </si>
  <si>
    <t>W.563/2003/8</t>
  </si>
  <si>
    <t>Promotion - Publication Production</t>
  </si>
  <si>
    <t>W.563/2003/9</t>
  </si>
  <si>
    <t>Promotion - Targeted Campaign</t>
  </si>
  <si>
    <t>W.563/2004/1</t>
  </si>
  <si>
    <t>Brand - Research/Dev/Design</t>
  </si>
  <si>
    <t>W.563/2004/2</t>
  </si>
  <si>
    <t>Brand - Signage/Graphics</t>
  </si>
  <si>
    <t>W.563/2004/3</t>
  </si>
  <si>
    <t>Brand - Promotion</t>
  </si>
  <si>
    <t>W.563/2004/5</t>
  </si>
  <si>
    <t>Brand - PTOM Transition</t>
  </si>
  <si>
    <t>W.563/2005/1</t>
  </si>
  <si>
    <t>Marketing Research</t>
  </si>
  <si>
    <t>W.563/2102/1</t>
  </si>
  <si>
    <t>OLD Transport Website Maint &amp; Like for Like Replace</t>
  </si>
  <si>
    <t>W.563/2103/1</t>
  </si>
  <si>
    <t>OLD PT database and data management</t>
  </si>
  <si>
    <t>W.563/2104/1</t>
  </si>
  <si>
    <t>Rail - Text Messaging</t>
  </si>
  <si>
    <t>W.563/2201/1</t>
  </si>
  <si>
    <t>OLD Revenue - Customer Information Systems</t>
  </si>
  <si>
    <t>CC.56321-01</t>
  </si>
  <si>
    <t>Marketing and Information Capex CC</t>
  </si>
  <si>
    <t>W.563/2310/1</t>
  </si>
  <si>
    <t>Marketing and Information Capex Admin WBS</t>
  </si>
  <si>
    <t>W.563/2310/99</t>
  </si>
  <si>
    <t>Marketing and Information Capex O/Heads</t>
  </si>
  <si>
    <t>CC.56330-01</t>
  </si>
  <si>
    <t>Systems Support CC</t>
  </si>
  <si>
    <t>W.154/30/19</t>
  </si>
  <si>
    <t>Omnitimes System upgrade</t>
  </si>
  <si>
    <t>W.154/38/29</t>
  </si>
  <si>
    <t>IntLoan09/10-Journey planner &amp; system</t>
  </si>
  <si>
    <t>W.563/3000/1</t>
  </si>
  <si>
    <t>Systems Support - Office</t>
  </si>
  <si>
    <t>W.563/3000/99</t>
  </si>
  <si>
    <t>Systems Support - O/Heads</t>
  </si>
  <si>
    <t>W.563/3002/1</t>
  </si>
  <si>
    <t>Transport Website Maint &amp; Like for Like Replace</t>
  </si>
  <si>
    <t>W.563/3002/3</t>
  </si>
  <si>
    <t>Transport Website Hosting</t>
  </si>
  <si>
    <t>W.563/3002/4</t>
  </si>
  <si>
    <t>Transport Website - API Hosting &amp; Support</t>
  </si>
  <si>
    <t>W.563/3002/5</t>
  </si>
  <si>
    <t>Transport Website - Mobile App Maintenance</t>
  </si>
  <si>
    <t>W.563/3003/1</t>
  </si>
  <si>
    <t>PT database and data management</t>
  </si>
  <si>
    <t>W.563/3003/2</t>
  </si>
  <si>
    <t>Austrics Maintenance Fees</t>
  </si>
  <si>
    <t>W.563/3003/20</t>
  </si>
  <si>
    <t>PT Customer Systems - Additional Rail</t>
  </si>
  <si>
    <t>W.563/3003/3</t>
  </si>
  <si>
    <t>Complaints Solution Fees</t>
  </si>
  <si>
    <t>W.563/3003/30</t>
  </si>
  <si>
    <t>Resolve Support &amp; Licences</t>
  </si>
  <si>
    <t>W.563/3003/4</t>
  </si>
  <si>
    <t>JIRA Process Management</t>
  </si>
  <si>
    <t>W.563/3004/1</t>
  </si>
  <si>
    <t>Text Messaging</t>
  </si>
  <si>
    <t>W.563/3200/1</t>
  </si>
  <si>
    <t>RTI Planned Maint Contract</t>
  </si>
  <si>
    <t>W.563/3200/2</t>
  </si>
  <si>
    <t>RTI Electricity</t>
  </si>
  <si>
    <t>W.563/3200/6</t>
  </si>
  <si>
    <t>RTI Callout Charge</t>
  </si>
  <si>
    <t>CC.56331-01</t>
  </si>
  <si>
    <t>Systems Support CAPEX CC</t>
  </si>
  <si>
    <t>W.154/0049/10/55</t>
  </si>
  <si>
    <t>IntLoan13-14Capex - Journey Planner &amp; E</t>
  </si>
  <si>
    <t>W.154/0049/10/56</t>
  </si>
  <si>
    <t>IntLoan13-14Capex - Complaints Database</t>
  </si>
  <si>
    <t>W.154/0049/14/12</t>
  </si>
  <si>
    <t>Int.Loan14-15Capex-Journey Planner &amp; EM</t>
  </si>
  <si>
    <t>W.154/0049/14/13</t>
  </si>
  <si>
    <t>Int.Loan14-15Capex-Website Replacement</t>
  </si>
  <si>
    <t>W.154/0049/18/09</t>
  </si>
  <si>
    <t>Int.Loan15-16Capex-Customer Information</t>
  </si>
  <si>
    <t>W.154/0049/18/10</t>
  </si>
  <si>
    <t>Int.Loan15-16Capex-Journey Planner &amp; EMS</t>
  </si>
  <si>
    <t>W.154/0049/18/11</t>
  </si>
  <si>
    <t>Int.Loan15-16Capex-Website Replacement</t>
  </si>
  <si>
    <t>W.154/0049/20/66</t>
  </si>
  <si>
    <t>IntLoan15-16Capex - Metlink Website Dev</t>
  </si>
  <si>
    <t>W.154/0049/20/67</t>
  </si>
  <si>
    <t>IntLoan15-16Capex - Customer Relationsh</t>
  </si>
  <si>
    <t>W.154/0049/20/68</t>
  </si>
  <si>
    <t>IntLoan15-16Capex - Rail Performance Mg</t>
  </si>
  <si>
    <t>W.154/0049/20/69</t>
  </si>
  <si>
    <t>IntLoan15-16Capex - Complaints Database</t>
  </si>
  <si>
    <t>W.154/49/8/37</t>
  </si>
  <si>
    <t>IntLoan12-13Capex - Journey Planner &amp; E</t>
  </si>
  <si>
    <t>W.563/3100/1</t>
  </si>
  <si>
    <t>Systems Support Capex Admin WBS</t>
  </si>
  <si>
    <t>W.563/3100/99</t>
  </si>
  <si>
    <t>Systems Support Capex Overhead WBS</t>
  </si>
  <si>
    <t>W.563/3300/1</t>
  </si>
  <si>
    <t>Capex - Customer Information Systems.</t>
  </si>
  <si>
    <t>W.563/3300/10</t>
  </si>
  <si>
    <t>Capex - Planning &amp; Publication System</t>
  </si>
  <si>
    <t>W.563/3300/2</t>
  </si>
  <si>
    <t>Capex - Journey Planner &amp; EMS Replacement</t>
  </si>
  <si>
    <t>W.563/3300/3</t>
  </si>
  <si>
    <t>Capex - Complaints Database</t>
  </si>
  <si>
    <t>W.563/3300/4</t>
  </si>
  <si>
    <t>Capex - Website Replacement</t>
  </si>
  <si>
    <t>W.563/3300/5</t>
  </si>
  <si>
    <t>Capex - Call Handling System</t>
  </si>
  <si>
    <t>W.563/3301/1</t>
  </si>
  <si>
    <t>Revenue - Customer Information Systems.</t>
  </si>
  <si>
    <t>W.563/3301/2</t>
  </si>
  <si>
    <t>Revenue - Journey Planner &amp; EMS Replacement</t>
  </si>
  <si>
    <t>W.563/3301/3</t>
  </si>
  <si>
    <t>Revenue - Complaints Database</t>
  </si>
  <si>
    <t>W.563/3301/4</t>
  </si>
  <si>
    <t>Revenue - Website Replacement</t>
  </si>
  <si>
    <t>W.563/3301/5</t>
  </si>
  <si>
    <t>Revenue - Call handling System</t>
  </si>
  <si>
    <t>W.563/3310/01</t>
  </si>
  <si>
    <t>Capex - Customer Services System - LTP</t>
  </si>
  <si>
    <t>W.563/3310/02</t>
  </si>
  <si>
    <t>Capex - Metlink Website Development</t>
  </si>
  <si>
    <t>W.563/3310/03</t>
  </si>
  <si>
    <t>Capex - Customer Relationship Mgmt Systm</t>
  </si>
  <si>
    <t>W.563/3311/01</t>
  </si>
  <si>
    <t>Revenue - Capex Customer Services System</t>
  </si>
  <si>
    <t>W.563/3320/90</t>
  </si>
  <si>
    <t>Capex - RTI Replacement</t>
  </si>
  <si>
    <t>W.563/3321/90</t>
  </si>
  <si>
    <t>Opex WBS</t>
  </si>
  <si>
    <t>CC.56340-01</t>
  </si>
  <si>
    <t>Metlink Service Centre CC</t>
  </si>
  <si>
    <t>W.154/45/66</t>
  </si>
  <si>
    <t>IntLoan1112-Capex-Service Centre Workstation</t>
  </si>
  <si>
    <t>W.563/4000/1</t>
  </si>
  <si>
    <t>Metlink Service Centre Admin WBS</t>
  </si>
  <si>
    <t>W.563/4000/2</t>
  </si>
  <si>
    <t>Service Centre - Telephone charges</t>
  </si>
  <si>
    <t>W.563/4000/3</t>
  </si>
  <si>
    <t>OLD Service Centre - Outsourced calls</t>
  </si>
  <si>
    <t>W.563/4000/99</t>
  </si>
  <si>
    <t>Metlink Service Centre O/heads</t>
  </si>
  <si>
    <t>W.563/4100/1</t>
  </si>
  <si>
    <t>Capex - Service Centre Workstations</t>
  </si>
  <si>
    <t>W.563/4101/1</t>
  </si>
  <si>
    <t>Revenue - Service Centre Workstations</t>
  </si>
  <si>
    <t>CC.56060-01</t>
  </si>
  <si>
    <t>Total Mobility Admin CC</t>
  </si>
  <si>
    <t>W.154/23/20</t>
  </si>
  <si>
    <t>OLDLoan - Total Mobility</t>
  </si>
  <si>
    <t>W.154/46/63</t>
  </si>
  <si>
    <t>IntLoan10/11-Capex - TM System Development</t>
  </si>
  <si>
    <t>W.560/6/20/5</t>
  </si>
  <si>
    <t>OLDTotal Mobility Vehicle Hoists</t>
  </si>
  <si>
    <t>W.560/6/20/6</t>
  </si>
  <si>
    <t>OLDTM Elec. Voucher System Maintenance</t>
  </si>
  <si>
    <t>W.560/6/20/7</t>
  </si>
  <si>
    <t>OLDTM Elec. Voucher System Development</t>
  </si>
  <si>
    <t>W.560/6/20/8</t>
  </si>
  <si>
    <t>OLDStudent/Senior ID cards</t>
  </si>
  <si>
    <t>W.560/6/30/1</t>
  </si>
  <si>
    <t>OLDExtension of Total Mobility.</t>
  </si>
  <si>
    <t>W.560/6001/2</t>
  </si>
  <si>
    <t>TM Admin - Assessments</t>
  </si>
  <si>
    <t>W.560/6100/3</t>
  </si>
  <si>
    <t>TM Replacements Taxi</t>
  </si>
  <si>
    <t>W.560/6100/6</t>
  </si>
  <si>
    <t>TM Contracts / Reviews (Operators)</t>
  </si>
  <si>
    <t>W.560/6900/1</t>
  </si>
  <si>
    <t>TM - Phase 2 Setup Costs</t>
  </si>
  <si>
    <t>W.560/6900/90</t>
  </si>
  <si>
    <t>TM Policy &amp; Contract Reviews (NZTA)</t>
  </si>
  <si>
    <t>W.560/6910/2</t>
  </si>
  <si>
    <t>TM ID Card Distribution</t>
  </si>
  <si>
    <t>CC.56061-01</t>
  </si>
  <si>
    <t>Total Mobility CAPEX CC</t>
  </si>
  <si>
    <t>W.154/0049/10/51</t>
  </si>
  <si>
    <t>IntLoan13-14Capex - TM System Developme</t>
  </si>
  <si>
    <t>W.154/0049/14/09</t>
  </si>
  <si>
    <t>Int.Loan14-15Capex-TM System Developmen</t>
  </si>
  <si>
    <t>W.154/23/21</t>
  </si>
  <si>
    <t>Loan - Total Mobility CAPEX</t>
  </si>
  <si>
    <t>W.154/38/11</t>
  </si>
  <si>
    <t>IntLoan09/10-TM System Development-Capex</t>
  </si>
  <si>
    <t>W.154/42/5</t>
  </si>
  <si>
    <t>IntLoan1112-Capex -TM System Development</t>
  </si>
  <si>
    <t>W.154/46/63/1</t>
  </si>
  <si>
    <t>IntlLoan1213:Capex - TM System Development-Capex PC</t>
  </si>
  <si>
    <t>W.154/49/2/5</t>
  </si>
  <si>
    <t>W.154/49/2/5: IntLoan11-12Capex - TM System Developmt</t>
  </si>
  <si>
    <t>W.154/49/8/35</t>
  </si>
  <si>
    <t>IntLoan12-13Capex - TM System Developme</t>
  </si>
  <si>
    <t>W.560/6/21/1</t>
  </si>
  <si>
    <t>OLD Concessionary ID Cards CAPEX</t>
  </si>
  <si>
    <t>W.560/6000/1/1</t>
  </si>
  <si>
    <t>TM Capex Admin wbs - CAPEX Revenue</t>
  </si>
  <si>
    <t>W.560/6000/2/1</t>
  </si>
  <si>
    <t>OLD Extension of Total Mobility - Capex Revenue</t>
  </si>
  <si>
    <t>W.560/6920/01</t>
  </si>
  <si>
    <t>Capex - TM System Development</t>
  </si>
  <si>
    <t>W.560/6929/1</t>
  </si>
  <si>
    <t>Revenue - Capex TM System Development</t>
  </si>
  <si>
    <t>W.560/7006/1</t>
  </si>
  <si>
    <t>OLD Extension of Total Mobility</t>
  </si>
  <si>
    <t>CC.56081-01</t>
  </si>
  <si>
    <t>Rail Asset Management Capex CC</t>
  </si>
  <si>
    <t>W.153/13/1</t>
  </si>
  <si>
    <t>Crown Loan for Rail 1</t>
  </si>
  <si>
    <t>W.153/13/10</t>
  </si>
  <si>
    <t>Crown Loan for Rail No 10-SW, SE, EE etc</t>
  </si>
  <si>
    <t>W.153/13/11</t>
  </si>
  <si>
    <t>Crown Loan for Rail No 11-SW, SE, EE etc</t>
  </si>
  <si>
    <t>W.153/13/12</t>
  </si>
  <si>
    <t>Crown Loan for Rail No 12-SW, SE, EE etc</t>
  </si>
  <si>
    <t>W.153/13/13</t>
  </si>
  <si>
    <t>Crown Loan for Rail No 13-SE,EE etc.</t>
  </si>
  <si>
    <t>W.153/13/14</t>
  </si>
  <si>
    <t>Crown Loan for Rail No 14 - SE, EE etc</t>
  </si>
  <si>
    <t>W.153/13/15</t>
  </si>
  <si>
    <t>Crown Loan for Rail No 15 - SE, HEE</t>
  </si>
  <si>
    <t>W.153/13/16</t>
  </si>
  <si>
    <t>Crown Loan for Rail No 16 - SE, EO &amp; SW</t>
  </si>
  <si>
    <t>W.153/13/17</t>
  </si>
  <si>
    <t>Crown Loan for Rail No 17 - SE, EO&amp;SW</t>
  </si>
  <si>
    <t>W.153/13/18</t>
  </si>
  <si>
    <t>Crown Loan for Rail No 18 - SE, EO&amp;SW</t>
  </si>
  <si>
    <t>W.153/13/2</t>
  </si>
  <si>
    <t>Crown Loan for Rail 2</t>
  </si>
  <si>
    <t>W.153/13/3</t>
  </si>
  <si>
    <t>Crown Loan for Rail 3</t>
  </si>
  <si>
    <t>W.153/13/4</t>
  </si>
  <si>
    <t>Crown Loan for Rail 4</t>
  </si>
  <si>
    <t>W.153/13/5</t>
  </si>
  <si>
    <t>Crown Loan for Rail 5</t>
  </si>
  <si>
    <t>W.153/13/6</t>
  </si>
  <si>
    <t>Crown Loan for Rail 6</t>
  </si>
  <si>
    <t>W.153/13/7</t>
  </si>
  <si>
    <t>Crown Loan for Rail No 7 - SE &amp; EE cars</t>
  </si>
  <si>
    <t>W.153/13/8</t>
  </si>
  <si>
    <t>Crown Loan for Rail No 8 - SE cars</t>
  </si>
  <si>
    <t>W.153/13/9</t>
  </si>
  <si>
    <t>Crown Loan for Rail No 9 - SE &amp; EE cars</t>
  </si>
  <si>
    <t>W.153/13/99</t>
  </si>
  <si>
    <t>Revaluation Crown Rail Loans</t>
  </si>
  <si>
    <t>W.154/0049/10/57</t>
  </si>
  <si>
    <t>IntLoan13-14Ontrack-EMU Stabling</t>
  </si>
  <si>
    <t>W.154/0049/10/58</t>
  </si>
  <si>
    <t>IntLoan13-14ROM Rail Infrastructure Lik</t>
  </si>
  <si>
    <t>W.154/0049/10/59</t>
  </si>
  <si>
    <t>IntLoan13-14ROM Rail Infrastructure Imp</t>
  </si>
  <si>
    <t>W.154/0049/10/60</t>
  </si>
  <si>
    <t>IntLoan13-14Insurance Related Rail Impr</t>
  </si>
  <si>
    <t>W.154/0049/10/61</t>
  </si>
  <si>
    <t>IntLoan13-14SW &amp; SE Cars - Heavy Maint/</t>
  </si>
  <si>
    <t>W.154/0049/10/62</t>
  </si>
  <si>
    <t>IntLoan13-14Grant - Matangi Supply Cont</t>
  </si>
  <si>
    <t>W.154/0049/10/63</t>
  </si>
  <si>
    <t>IntLoan13-14Grant - Matangi Toll Profes</t>
  </si>
  <si>
    <t>W.154/0049/10/64</t>
  </si>
  <si>
    <t>IntLoan13-14Grant - Matangi 2 Supply Co</t>
  </si>
  <si>
    <t>W.154/0049/10/65</t>
  </si>
  <si>
    <t>IntLoan13-14Grant - Matangi 2 Admin</t>
  </si>
  <si>
    <t>W.154/0049/10/66</t>
  </si>
  <si>
    <t>IntLoan13-14Grant - Matangi 2 Kiwirail</t>
  </si>
  <si>
    <t>W.154/0049/10/67</t>
  </si>
  <si>
    <t>IntLoan13-14Grant - Matangi 2 Halcrow C</t>
  </si>
  <si>
    <t>W.154/0049/10/68</t>
  </si>
  <si>
    <t>IntLoan13-14Grant - Matangi 1 Retrofit</t>
  </si>
  <si>
    <t>W.154/0049/12/01</t>
  </si>
  <si>
    <t>IntLoan13-14 100% Debt - other</t>
  </si>
  <si>
    <t>W.154/0049/12/02</t>
  </si>
  <si>
    <t>IntLoan13-14 100% Debt -  Matangi 1</t>
  </si>
  <si>
    <t>W.154/0049/12/03</t>
  </si>
  <si>
    <t>IntLoan13-14 100% Debt-Matangi 1-retrof</t>
  </si>
  <si>
    <t>W.154/0049/12/04</t>
  </si>
  <si>
    <t>IntLoan13-14 100% Debt - Matangi 2</t>
  </si>
  <si>
    <t>W.154/0049/12/05</t>
  </si>
  <si>
    <t>IntLoan13-14ROM Station / Carpark upgra</t>
  </si>
  <si>
    <t>W.154/0049/12/06</t>
  </si>
  <si>
    <t>IntLoan13-14Tawa Station</t>
  </si>
  <si>
    <t>W.154/0049/12/07</t>
  </si>
  <si>
    <t>IntLoan13-14Signage - Rail</t>
  </si>
  <si>
    <t>W.154/0049/12/08</t>
  </si>
  <si>
    <t>IntLoan13-14Waterloo Roof Repairs</t>
  </si>
  <si>
    <t>W.154/0049/12/09</t>
  </si>
  <si>
    <t>IntLoan13-14 Wellington Station Upgrade</t>
  </si>
  <si>
    <t>W.154/0049/12/11</t>
  </si>
  <si>
    <t>IntLoan13-14Bridge works</t>
  </si>
  <si>
    <t>W.154/0049/12/13</t>
  </si>
  <si>
    <t>IntLoan13-14Mechanics Refit Wellington</t>
  </si>
  <si>
    <t>W.154/0049/12/15</t>
  </si>
  <si>
    <t>IntLoan13-14North Yard CCTV Download</t>
  </si>
  <si>
    <t>W.154/0049/12/17</t>
  </si>
  <si>
    <t>IntLoan13-14Wgtn Station Ticket office</t>
  </si>
  <si>
    <t>W.154/0049/12/19</t>
  </si>
  <si>
    <t>IntLoan13-14Carpark Surface Replacement</t>
  </si>
  <si>
    <t>W.154/0049/12/20</t>
  </si>
  <si>
    <t>IntLoan13-14Upper Hutt Electrical Switc</t>
  </si>
  <si>
    <t>W.154/0049/12/21</t>
  </si>
  <si>
    <t>IntLoan13-14Paramata Station Panels</t>
  </si>
  <si>
    <t>W.154/0049/12/24</t>
  </si>
  <si>
    <t>IntLoan13-14Porirua Roof Replacement</t>
  </si>
  <si>
    <t>W.154/0049/12/26</t>
  </si>
  <si>
    <t>IntLoan13-14CCTV Red Wolf Project1 Fibr</t>
  </si>
  <si>
    <t>W.154/0049/12/27</t>
  </si>
  <si>
    <t>IntLoan13-14Paremata CCTV Station Insta</t>
  </si>
  <si>
    <t>W.154/0049/12/28</t>
  </si>
  <si>
    <t>IntLoan13-14Porirua Stn South CP &amp; Nort</t>
  </si>
  <si>
    <t>W.154/0049/12/29</t>
  </si>
  <si>
    <t>IntLoan13-14Linden Station CCTV Install</t>
  </si>
  <si>
    <t>W.154/0049/12/30</t>
  </si>
  <si>
    <t>IntLoan13-14Woburn CCTV Station Install</t>
  </si>
  <si>
    <t>W.154/0049/12/31</t>
  </si>
  <si>
    <t>IntLoan13-14JTOC Monitoring Ctr Fit Out</t>
  </si>
  <si>
    <t>W.154/0049/12/32</t>
  </si>
  <si>
    <t>IntLoan13-14Pomare Stn &amp; Car Park CCTV</t>
  </si>
  <si>
    <t>W.154/0049/12/36</t>
  </si>
  <si>
    <t>IntLoan13-14Alarm Fencing UHutt/Paekaka</t>
  </si>
  <si>
    <t>W.154/0049/12/37</t>
  </si>
  <si>
    <t>IntLoan13-14Linden Platform Lighting Re</t>
  </si>
  <si>
    <t>W.154/0049/12/38</t>
  </si>
  <si>
    <t>IntLoan13-14Porirua Car Park Surface Im</t>
  </si>
  <si>
    <t>W.154/0049/12/39</t>
  </si>
  <si>
    <t>IntLoan13-14Platform Light Heads</t>
  </si>
  <si>
    <t>W.154/0049/12/40</t>
  </si>
  <si>
    <t>IntLoan13-14SW &amp; SE Cars - Heavy Maint 2013</t>
  </si>
  <si>
    <t>W.154/0049/12/42</t>
  </si>
  <si>
    <t>IntLoan13-14Kenepuru Station Platform L</t>
  </si>
  <si>
    <t>W.154/0049/12/44</t>
  </si>
  <si>
    <t>IntLoan13-14Melling Platform Lighting R</t>
  </si>
  <si>
    <t>W.154/0049/12/45</t>
  </si>
  <si>
    <t>IntLoan13-14Jacques Public Address Syst</t>
  </si>
  <si>
    <t>W.154/0049/14/19</t>
  </si>
  <si>
    <t>Int.Loan14-15SW &amp; SE Cars - Heavy Maint</t>
  </si>
  <si>
    <t>W.154/0049/16/01</t>
  </si>
  <si>
    <t>IntLoan14-15 - 100% Debt - Other</t>
  </si>
  <si>
    <t>W.154/0049/16/02</t>
  </si>
  <si>
    <t>IntLoan14-15- 100% Debt - Matangi 1</t>
  </si>
  <si>
    <t>W.154/0049/16/03</t>
  </si>
  <si>
    <t>IntLoan14-15100% Debt-Matangi1-retrofit</t>
  </si>
  <si>
    <t>W.154/0049/16/04</t>
  </si>
  <si>
    <t>IntLoan14-15 - 100% Debt - Matangi 2</t>
  </si>
  <si>
    <t>W.154/0049/16/16</t>
  </si>
  <si>
    <t>IntLoan14-15Signage - Rail</t>
  </si>
  <si>
    <t>W.154/0049/16/23</t>
  </si>
  <si>
    <t>IntLoan14-15Bridge works</t>
  </si>
  <si>
    <t>W.154/0049/16/28</t>
  </si>
  <si>
    <t>IntLoan14-15SW &amp; SE Cars - Heavy Mainta</t>
  </si>
  <si>
    <t>W.154/0049/16/50</t>
  </si>
  <si>
    <t>IntLoan14-15Tawa Car Park Extension</t>
  </si>
  <si>
    <t>W.154/0049/16/51</t>
  </si>
  <si>
    <t>IntLoan14-15Upper Hutt Station Building</t>
  </si>
  <si>
    <t>W.154/0049/16/52</t>
  </si>
  <si>
    <t>IntLoan14-15Plimmerton Car Park Surface</t>
  </si>
  <si>
    <t>W.154/0049/16/54</t>
  </si>
  <si>
    <t>IntLoan14-15Rail Station CCTV Remed Work</t>
  </si>
  <si>
    <t>W.154/0049/16/55</t>
  </si>
  <si>
    <t>IntLoan14-15Shelters- Takapu Road/Mana</t>
  </si>
  <si>
    <t>W.154/0049/16/56</t>
  </si>
  <si>
    <t>IntLoan14-15Waterloo Roof Repairs</t>
  </si>
  <si>
    <t>W.154/0049/16/57</t>
  </si>
  <si>
    <t>IntLoan14-15Stations CCTV System Instal</t>
  </si>
  <si>
    <t>W.154/0049/16/58</t>
  </si>
  <si>
    <t>IntLoan14-15Public Address&amp;Duress Point</t>
  </si>
  <si>
    <t>W.154/0049/16/60</t>
  </si>
  <si>
    <t>IntLoan14-15Railway Station Roof Replac</t>
  </si>
  <si>
    <t>W.154/0049/16/61</t>
  </si>
  <si>
    <t>IntLoan14-15Depot Equipment - Life Cycl</t>
  </si>
  <si>
    <t>W.154/0049/18/12</t>
  </si>
  <si>
    <t>Int.Loan15-16Rail Rolling Stock Minor Im</t>
  </si>
  <si>
    <t>W.154/0049/18/14</t>
  </si>
  <si>
    <t>Int.Loan15-16Rail Infrastructure Improve</t>
  </si>
  <si>
    <t>W.154/0049/18/17</t>
  </si>
  <si>
    <t>Int.Loan15-16Depot Equipment - Life Cycl</t>
  </si>
  <si>
    <t>W.154/0049/18/20</t>
  </si>
  <si>
    <t>Int.Loan15-16Depot Shunt Crab - LTP</t>
  </si>
  <si>
    <t>W.154/0049/20/02</t>
  </si>
  <si>
    <t>IntLoan15-16 - 100% Debt - Matangi 1</t>
  </si>
  <si>
    <t>W.154/0049/20/03</t>
  </si>
  <si>
    <t>IntLoan15-16-100%Debt-Matangi 1-retrofi</t>
  </si>
  <si>
    <t>W.154/0049/20/04</t>
  </si>
  <si>
    <t>IntLoan15-16 - 100% Debt - Matangi 2</t>
  </si>
  <si>
    <t>W.154/0049/20/05</t>
  </si>
  <si>
    <t>IntLoan15-16Waikanae Land Purchase</t>
  </si>
  <si>
    <t>W.154/0049/20/07</t>
  </si>
  <si>
    <t>IntLoan15-16Kapiti Land P&amp;R Development</t>
  </si>
  <si>
    <t>W.154/0049/20/08</t>
  </si>
  <si>
    <t>IntLoan15-16Petone Land P&amp;R Development</t>
  </si>
  <si>
    <t>W.154/0049/20/17</t>
  </si>
  <si>
    <t>IntLoan15-16Signage - Rail</t>
  </si>
  <si>
    <t>W.154/0049/20/19</t>
  </si>
  <si>
    <t>IntLoan15-16Carpark Surface Replacement</t>
  </si>
  <si>
    <t>W.154/0049/20/25</t>
  </si>
  <si>
    <t>IntLoan15-16Bridge works</t>
  </si>
  <si>
    <t>W.154/0049/20/27</t>
  </si>
  <si>
    <t>IntLoan15-16Footbridge and Subway Repai</t>
  </si>
  <si>
    <t>W.154/0049/20/32</t>
  </si>
  <si>
    <t>IntLoan15-16Upper Hutt Station Building</t>
  </si>
  <si>
    <t>W.154/0049/20/33</t>
  </si>
  <si>
    <t>IntLoan15-16Railway Station Roof Replac</t>
  </si>
  <si>
    <t>W.154/0049/20/34</t>
  </si>
  <si>
    <t>IntLoan15-16Rail Infrastructure Like fo</t>
  </si>
  <si>
    <t>W.154/0049/20/36</t>
  </si>
  <si>
    <t>IntLoan15-16SW &amp; SE Cars - Heavy Mainta</t>
  </si>
  <si>
    <t>W.154/0049/20/44</t>
  </si>
  <si>
    <t>IntLoan15-16Rail Infrastructure Improve</t>
  </si>
  <si>
    <t>W.154/0049/20/57</t>
  </si>
  <si>
    <t>IntLoan15-16Rail Station CCTV Remedial</t>
  </si>
  <si>
    <t>W.154/0049/20/58</t>
  </si>
  <si>
    <t>IntLoan15-16Stations CCTV System Instal</t>
  </si>
  <si>
    <t>W.154/0049/20/59</t>
  </si>
  <si>
    <t>IntLoan15-16Public Address&amp;Duress Point</t>
  </si>
  <si>
    <t>W.154/0049/20/61</t>
  </si>
  <si>
    <t>IntLoan15-16Insurance Related Rail Impr</t>
  </si>
  <si>
    <t>W.154/0049/20/64</t>
  </si>
  <si>
    <t>IntLoan15-16Melling Station shelter</t>
  </si>
  <si>
    <t>W.154/0049/20/70</t>
  </si>
  <si>
    <t>IntLoan15-16Upper Hutt Station Park and</t>
  </si>
  <si>
    <t>W.154/0049/20/71</t>
  </si>
  <si>
    <t>IntLoan15-16Trentham Stn Park and Ride</t>
  </si>
  <si>
    <t>W.154/25/73</t>
  </si>
  <si>
    <t>06/07 ILoan RS Opex - New EMU's</t>
  </si>
  <si>
    <t>W.154/25/74</t>
  </si>
  <si>
    <t>06/07 ILoan RS Opex - Heavy Maintenance</t>
  </si>
  <si>
    <t>W.154/25/75</t>
  </si>
  <si>
    <t>06/07 ILoan Grant SW Supply Contract</t>
  </si>
  <si>
    <t>W.154/25/76</t>
  </si>
  <si>
    <t>06/07 ILoan Grant SW Supply Professional Fees</t>
  </si>
  <si>
    <t>W.154/25/77</t>
  </si>
  <si>
    <t>06/07 ILoan Grant SWE Carriages</t>
  </si>
  <si>
    <t>W.154/28/43</t>
  </si>
  <si>
    <t>IntLoan0708Ontrk-EMUs Tractio/Signal Upg</t>
  </si>
  <si>
    <t>W.154/28/44</t>
  </si>
  <si>
    <t>IntLoan0708 Ontrack-J'ville Gauge Mods</t>
  </si>
  <si>
    <t>W.154/28/45</t>
  </si>
  <si>
    <t>IntLoan0708Ontrak-Mackay-Waikanae 2track</t>
  </si>
  <si>
    <t>W.154/28/46</t>
  </si>
  <si>
    <t>IntLoan0708Toll RollingStock-Heavy Maint</t>
  </si>
  <si>
    <t>W.154/28/47</t>
  </si>
  <si>
    <t>IntLoan0708 Toll Rolling Stock-EE Refurb</t>
  </si>
  <si>
    <t>W.154/28/49</t>
  </si>
  <si>
    <t>IntLoan0708 Capex - EMU Profes. Services</t>
  </si>
  <si>
    <t>W.154/28/76</t>
  </si>
  <si>
    <t>InLoan 0910 Ontrack Project Mgmt &amp; Support</t>
  </si>
  <si>
    <t>W.154/30/27</t>
  </si>
  <si>
    <t>IntLoan0708Grant-SE pre Capitalisat cost</t>
  </si>
  <si>
    <t>W.154/30/34</t>
  </si>
  <si>
    <t>IntLoan0708 EO Loco Recommis.- Contract</t>
  </si>
  <si>
    <t>W.154/30/4</t>
  </si>
  <si>
    <t>SW Supply Contract (18 units) - Capex</t>
  </si>
  <si>
    <t>W.154/30/8</t>
  </si>
  <si>
    <t>Capex - SE carriages (6 units)</t>
  </si>
  <si>
    <t>W.154/30/9</t>
  </si>
  <si>
    <t>EE3 Car Recommissioning</t>
  </si>
  <si>
    <t>W.154/31/61</t>
  </si>
  <si>
    <t>InLoan 0910 Ontrack -EMU Stabling</t>
  </si>
  <si>
    <t>W.154/31/63</t>
  </si>
  <si>
    <t>InLoan 0910 Grant - EMU Halcrow Professional Services</t>
  </si>
  <si>
    <t>W.154/31/64</t>
  </si>
  <si>
    <t>InLoan 0910 Grant - EMU other Professional Services</t>
  </si>
  <si>
    <t>W.154/31/65</t>
  </si>
  <si>
    <t>InLoan 0910 Grant - EMU Contingency and Other costs</t>
  </si>
  <si>
    <t>W.154/34/24</t>
  </si>
  <si>
    <t>InLoan 0910 Ontrack-J'ville Gauge Mods</t>
  </si>
  <si>
    <t>W.154/34/25</t>
  </si>
  <si>
    <t>InLoan 0910 Ontrack-J'ville Track and Stations</t>
  </si>
  <si>
    <t>W.154/34/27</t>
  </si>
  <si>
    <t>InLoan 0910 Toll Rolling Stock - Heavy Maintenance</t>
  </si>
  <si>
    <t>W.154/34/29</t>
  </si>
  <si>
    <t>InLoan 0910 Grant - EMU Supply Contract</t>
  </si>
  <si>
    <t>W.154/34/30</t>
  </si>
  <si>
    <t>InLoan 0910 Grant - EMU Professionial Services</t>
  </si>
  <si>
    <t>W.154/34/46</t>
  </si>
  <si>
    <t>InLoan 0910 Grant EMU Toll performance payment</t>
  </si>
  <si>
    <t>W.154/38/12</t>
  </si>
  <si>
    <t>IntLoan09/10-Ontrack EMU Signal upgrade</t>
  </si>
  <si>
    <t>W.154/38/13</t>
  </si>
  <si>
    <t>IntLoan09/10-Ontrack EMU stabling</t>
  </si>
  <si>
    <t>W.154/38/14</t>
  </si>
  <si>
    <t>IntLoan09/10-Ontarck J-ville stations</t>
  </si>
  <si>
    <t>W.154/38/15</t>
  </si>
  <si>
    <t>IntLoan09/10-Ontrack-Mackay-Waik.doublet</t>
  </si>
  <si>
    <t>W.154/38/16</t>
  </si>
  <si>
    <t>IntLoan09/10-Ontrack-Project Mgmt&amp;Suppor</t>
  </si>
  <si>
    <t>W.154/38/17</t>
  </si>
  <si>
    <t>IntLoan09/10-Toll Rolling Stock-Heavy Ma</t>
  </si>
  <si>
    <t>W.154/38/18</t>
  </si>
  <si>
    <t>IntLoan09/10-SW-Heavy Maintana/overhauls</t>
  </si>
  <si>
    <t>W.154/38/19</t>
  </si>
  <si>
    <t>IntLoan09/10-GM-Heavy Maintanace/overhau</t>
  </si>
  <si>
    <t>W.154/38/20</t>
  </si>
  <si>
    <t>IntLoan09/10-Grant-EMU Supply contract</t>
  </si>
  <si>
    <t>W.154/38/21</t>
  </si>
  <si>
    <t>IntLoan09/10-Grant-EMU Toll perform.paym</t>
  </si>
  <si>
    <t>W.154/38/22</t>
  </si>
  <si>
    <t>IntLoan09/10-Grant-EMU Toll profes.servi</t>
  </si>
  <si>
    <t>W.154/38/23</t>
  </si>
  <si>
    <t>IntLoan09/10-Grant - EMU Halcrow Professional Services B</t>
  </si>
  <si>
    <t>W.154/38/24</t>
  </si>
  <si>
    <t>IntLoan09/10-Grant-EMU other profes.serv</t>
  </si>
  <si>
    <t>W.154/38/25</t>
  </si>
  <si>
    <t>IntLoan09/10-Grant-EMU technical support</t>
  </si>
  <si>
    <t>W.154/38/26</t>
  </si>
  <si>
    <t>IntLoan09/10-Grant-EMU-contingency&amp;other</t>
  </si>
  <si>
    <t>W.154/38/27</t>
  </si>
  <si>
    <t>IntLoan09/10-Grant-Ganz Mavag purchase/</t>
  </si>
  <si>
    <t>W.154/38/28</t>
  </si>
  <si>
    <t>IntLoan09/10-Grant-Ganz Mavag prototype</t>
  </si>
  <si>
    <t>W.154/42/10</t>
  </si>
  <si>
    <t>IntLoan1112-Mackay's Waikan-2track-Ontrack</t>
  </si>
  <si>
    <t>W.154/42/11</t>
  </si>
  <si>
    <t>IntLoan1112-Ontrack-Project Mgmt&amp;Support</t>
  </si>
  <si>
    <t>W.154/42/12</t>
  </si>
  <si>
    <t>IntLoan1112-Kapiti Stati.-Platform/Stabling&amp;PM</t>
  </si>
  <si>
    <t>W.154/42/13</t>
  </si>
  <si>
    <t>IntLoan1112-Revenue-Capex Station/Car Park Upgrades</t>
  </si>
  <si>
    <t>W.154/42/14</t>
  </si>
  <si>
    <t>IntLoan1112-Ontrack-Station Platform Upg</t>
  </si>
  <si>
    <t>W.154/42/15</t>
  </si>
  <si>
    <t>IntLoan1112-Toll Rolling Stock-Heavy Maintenance</t>
  </si>
  <si>
    <t>W.154/42/16</t>
  </si>
  <si>
    <t>IntLoan1112-Grant - EMU Supply Contract</t>
  </si>
  <si>
    <t>W.154/42/17</t>
  </si>
  <si>
    <t>IntLoan1112-Grant-EMU Toll Perform.Paymt</t>
  </si>
  <si>
    <t>W.154/42/18</t>
  </si>
  <si>
    <t>IntLoan1112-Grant-EMU Toll Profes.Servic</t>
  </si>
  <si>
    <t>W.154/42/19</t>
  </si>
  <si>
    <t>IntLoan1112-Grant-EMU Halcrow Profes.Serv</t>
  </si>
  <si>
    <t>W.154/42/20</t>
  </si>
  <si>
    <t>IntLoan1011-Grant-EMU Oth. Profes.Servic</t>
  </si>
  <si>
    <t>W.154/42/21</t>
  </si>
  <si>
    <t>IntLoan1112-Grant-EMU Contingency&amp;other Costs</t>
  </si>
  <si>
    <t>W.154/42/22</t>
  </si>
  <si>
    <t>IntLoan1112-Grant - Ganz Mavag Prototype</t>
  </si>
  <si>
    <t>W.154/42/24</t>
  </si>
  <si>
    <t>IntLoan1011-EMU Technical Support</t>
  </si>
  <si>
    <t>W.154/42/25</t>
  </si>
  <si>
    <t>IntLoan1112-Grant - EMU Capital Spares</t>
  </si>
  <si>
    <t>W.154/42/26</t>
  </si>
  <si>
    <t>IntLoan1112-Grant - EMU Preliminary Spares and Tools</t>
  </si>
  <si>
    <t>W.154/42/27</t>
  </si>
  <si>
    <t>IntLoan1011-EMU Wellington Modifications</t>
  </si>
  <si>
    <t>W.154/42/7</t>
  </si>
  <si>
    <t>IntLoan1112-Ontrack-EMU Stabling</t>
  </si>
  <si>
    <t>W.154/42/8</t>
  </si>
  <si>
    <t>IntLoan1112-Ontrack-J'ville Stations/Platforms</t>
  </si>
  <si>
    <t>W.154/42/9</t>
  </si>
  <si>
    <t>IntLoan1112-Revenue-J'ville Line Pedest.Facil.Upgr</t>
  </si>
  <si>
    <t>W.154/45/65</t>
  </si>
  <si>
    <t>IntLoan10-11Capex- Kapiti Stns Pedestri</t>
  </si>
  <si>
    <t>W.154/46/10/1</t>
  </si>
  <si>
    <t>IntlLoan1213:Capex - Wairarapa Station Upgrades-CX-PC</t>
  </si>
  <si>
    <t>W.154/46/14/1</t>
  </si>
  <si>
    <t>IntlLoan1213:Capex -Station Car Park Upgrades-Capx PC</t>
  </si>
  <si>
    <t>W.154/46/15/1</t>
  </si>
  <si>
    <t>IntlLoan1213:Station Platform Upgrades (not owned)-CX</t>
  </si>
  <si>
    <t>W.154/46/16/1</t>
  </si>
  <si>
    <t>IntlLoan1213:Ontrack-EMUs Traction/Signals Upgrade-CX</t>
  </si>
  <si>
    <t>W.154/46/17/1</t>
  </si>
  <si>
    <t>IntlLoan1213:Ontrack-Mackay's Waikanae doubletrack-CX</t>
  </si>
  <si>
    <t>W.154/46/19/1</t>
  </si>
  <si>
    <t>IntlLoan1213:Ontrack-Station Platform Upgrde DesignCX</t>
  </si>
  <si>
    <t>W.154/46/20/1</t>
  </si>
  <si>
    <t>IntlLoan1213:Ontrack-Station Platform Upgrades-CapxPC</t>
  </si>
  <si>
    <t>W.154/46/23/1</t>
  </si>
  <si>
    <t>IntlLoan1213:Kapiti Stations-Platform/Stabling&amp;PM-CX</t>
  </si>
  <si>
    <t>W.154/46/29/1</t>
  </si>
  <si>
    <t>IntlLoan1213:CAPEX -Station/Platform upgrades-CapxPC</t>
  </si>
  <si>
    <t>W.154/46/30/1</t>
  </si>
  <si>
    <t>IntlLoan1213:CAPEX - J'ville stations/platforms-Capex</t>
  </si>
  <si>
    <t>W.154/46/33/1</t>
  </si>
  <si>
    <t>IntlLoan1213:Waterloo subway roof refit - Capex PC</t>
  </si>
  <si>
    <t>W.154/46/34/1</t>
  </si>
  <si>
    <t>IntlLoan1213:Ontrack-EMUs Traction/Signals Upgr-CX PC</t>
  </si>
  <si>
    <t>W.154/46/35/1</t>
  </si>
  <si>
    <t>IntlLoan1213:Ontrack-J'ville Gauge Mods - Capex PC</t>
  </si>
  <si>
    <t>W.154/46/36/1</t>
  </si>
  <si>
    <t>IntlLoan1213:Ontrack-Mackay's Waikanae doubletrack CX</t>
  </si>
  <si>
    <t>W.154/46/37/1</t>
  </si>
  <si>
    <t>IntlLoan1213:RS Opex - New EMU's - CapexPC</t>
  </si>
  <si>
    <t>W.154/46/38/1</t>
  </si>
  <si>
    <t>IntlLoan1213:Capex-EMU Professional Services Capex PC</t>
  </si>
  <si>
    <t>W.154/46/39/1</t>
  </si>
  <si>
    <t>IntlLoan1213:Ontrack-EMU Stabling - Capex PC</t>
  </si>
  <si>
    <t>W.154/46/40/1</t>
  </si>
  <si>
    <t>IntlLoan1213:Grant-EMU Halcrow Prof.Service -Capex PC</t>
  </si>
  <si>
    <t>W.154/46/42/1</t>
  </si>
  <si>
    <t>IntlLoan1213:Grant-EMU Contingncy&amp;other Costs-CapexPC</t>
  </si>
  <si>
    <t>W.154/46/43/1</t>
  </si>
  <si>
    <t>IntlLoan1213:Ontrack-J'ville Gauge Mods-CapexPC</t>
  </si>
  <si>
    <t>W.154/46/44/1</t>
  </si>
  <si>
    <t>IntlLoan1213:Ontrack-J'ville Track &amp;Stations-Capex PC</t>
  </si>
  <si>
    <t>W.154/46/46/1</t>
  </si>
  <si>
    <t>IntlLoan1213:Grant - EMU Supply Contract-Capex PC</t>
  </si>
  <si>
    <t>W.154/46/47/1</t>
  </si>
  <si>
    <t>IntlLoan1213:Grant -EMU Professional Services-CapexPC</t>
  </si>
  <si>
    <t>W.154/46/48/1</t>
  </si>
  <si>
    <t>IntlLoan1213:Grant EMU Toll performance payment-CX PC</t>
  </si>
  <si>
    <t>W.154/46/49/1</t>
  </si>
  <si>
    <t>IntlLoan1213:Ontrack Project Mgmt &amp; Support-Capex PC</t>
  </si>
  <si>
    <t>W.154/46/50/1</t>
  </si>
  <si>
    <t>IntlLoan1213:Ontrack-EMUs Traction/Signals Upgrade CX</t>
  </si>
  <si>
    <t>W.154/46/51/1</t>
  </si>
  <si>
    <t>IntLoan1213:Ontrack-EMU Stabling - Capex PC</t>
  </si>
  <si>
    <t>W.154/46/52/1</t>
  </si>
  <si>
    <t>IntlLoan1213:Ontrack-J'ville Stations/Platforms-CpxPC</t>
  </si>
  <si>
    <t>W.154/46/53/1</t>
  </si>
  <si>
    <t>IntLoan1213:Ontrack-Mackay's Waikanae doubletrack CX</t>
  </si>
  <si>
    <t>W.154/46/54/1</t>
  </si>
  <si>
    <t>IntlLoan1213:Ontrack-Project Mgmt &amp; Support-Capex PC</t>
  </si>
  <si>
    <t>W.154/46/55/1</t>
  </si>
  <si>
    <t>IntlLoan1213:Toll Rolling Stock -Heavy Maintenance-CX</t>
  </si>
  <si>
    <t>W.154/46/56/1</t>
  </si>
  <si>
    <t>IntlLoan1213:SW - Heavy Maint/Overhauls - Capex PC</t>
  </si>
  <si>
    <t>W.154/46/57/1</t>
  </si>
  <si>
    <t>IntlLoan1213:Grant - EMU Supply Contract - Capex PC</t>
  </si>
  <si>
    <t>W.154/46/58/1</t>
  </si>
  <si>
    <t>IntlLoan1213:Grant - EMU Toll Profes.Services-CapexPC</t>
  </si>
  <si>
    <t>W.154/46/59/1</t>
  </si>
  <si>
    <t>IntlLoan1213:Grant-EMU Halcrow Profes.Service-CapexPC</t>
  </si>
  <si>
    <t>W.154/46/60/1</t>
  </si>
  <si>
    <t>IntlLoan1213:Grant -EMU Other Profes.Services-CapexPC</t>
  </si>
  <si>
    <t>W.154/46/61/1</t>
  </si>
  <si>
    <t>IntlLoan1213:Grant -EMU Contingency&amp;Other Costs-CX PC</t>
  </si>
  <si>
    <t>W.154/46/62/1</t>
  </si>
  <si>
    <t>IntlLoan1213:Grant - Ganz Mavag Prototype</t>
  </si>
  <si>
    <t>W.154/46/7/1</t>
  </si>
  <si>
    <t>IntlLoan1213:RI Capex - Station Maintenance-CapexPC</t>
  </si>
  <si>
    <t>W.154/46/8/1</t>
  </si>
  <si>
    <t>IntlLoan1213:J'ville Mall CAPEX - CapexPC</t>
  </si>
  <si>
    <t>W.154/46/9/1</t>
  </si>
  <si>
    <t>IntlLoan1213:Plimmerton Station Subway- Capex PC</t>
  </si>
  <si>
    <t>W.154/49/2/10</t>
  </si>
  <si>
    <t>W.154/49/2/10: IntLoan11-12Kapiti Stations -Platform/S</t>
  </si>
  <si>
    <t>W.154/49/2/11</t>
  </si>
  <si>
    <t>W.154/49/2/11: IntLoan11-12Revenue - Capex Station/Car</t>
  </si>
  <si>
    <t>W.154/49/2/12</t>
  </si>
  <si>
    <t>W.154/49/2/12: IntLoan11-12Ontrack - Station Platform</t>
  </si>
  <si>
    <t>W.154/49/2/13</t>
  </si>
  <si>
    <t>W.154/49/2/13: IntLoan11-12Revenue- ROM Station /Carpa</t>
  </si>
  <si>
    <t>W.154/49/2/14</t>
  </si>
  <si>
    <t>W.154/49/2/14 GM - Heavy Maint/Overhauls</t>
  </si>
  <si>
    <t>W.154/49/2/15</t>
  </si>
  <si>
    <t>W.154/49/2/15 Grant - EMU Supply Contract</t>
  </si>
  <si>
    <t>W.154/49/2/16</t>
  </si>
  <si>
    <t>W.154/49/2/16 Grant - EMU Toll Performance Payment</t>
  </si>
  <si>
    <t>W.154/49/2/17</t>
  </si>
  <si>
    <t>W.154/49/2/17 Grant - EMU Toll Professional Services</t>
  </si>
  <si>
    <t>W.154/49/2/18</t>
  </si>
  <si>
    <t>W.154/49/2/18 Grant - EMU Halcrow Professional Services</t>
  </si>
  <si>
    <t>W.154/49/2/19</t>
  </si>
  <si>
    <t>W.154/49/2/19 Grant - Matangi Capital Spares</t>
  </si>
  <si>
    <t>W.154/49/2/20</t>
  </si>
  <si>
    <t>W.154/49/2/20 Grant - EMU Contingency and Other Costs</t>
  </si>
  <si>
    <t>W.154/49/2/21</t>
  </si>
  <si>
    <t>W.154/49/2/21: IntLoan11-12Loan - $23M Residual Debt</t>
  </si>
  <si>
    <t>W.154/49/2/22</t>
  </si>
  <si>
    <t>W.154/49/2/22: IntLoan11-12Grant - Ganz Mavag Purchase</t>
  </si>
  <si>
    <t>W.154/49/2/23</t>
  </si>
  <si>
    <t>W.154/49/2/23 Grant - Ganz Mavag Prototype</t>
  </si>
  <si>
    <t>W.154/49/2/25</t>
  </si>
  <si>
    <t>W.154/49/2/25 Naenae Station Upgrade</t>
  </si>
  <si>
    <t>W.154/49/2/26</t>
  </si>
  <si>
    <t>W.154/49/2/26 Naenae - Engineering Consultants</t>
  </si>
  <si>
    <t>W.154/49/2/27</t>
  </si>
  <si>
    <t>W.154/49/2/27 Kenepuru Platform Reconstruction</t>
  </si>
  <si>
    <t>W.154/49/2/28</t>
  </si>
  <si>
    <t>W.154/49/2/28: IntLoan11-12Tawa - Structural Assessmen</t>
  </si>
  <si>
    <t>W.154/49/2/29</t>
  </si>
  <si>
    <t>W.154/49/2/29: IntLoan11-12Porirua Land Purchase</t>
  </si>
  <si>
    <t>W.154/49/2/30</t>
  </si>
  <si>
    <t>W.154/49/2/30: IntLoan11-12Featherston Land Purchase</t>
  </si>
  <si>
    <t>W.154/49/2/31</t>
  </si>
  <si>
    <t>W.154/49/2/31: IntLoan11-12Wingate Bridge</t>
  </si>
  <si>
    <t>W.154/49/2/32</t>
  </si>
  <si>
    <t>W.154/49/2/32: IntLoan11-12Kaiwharawhara Bridge</t>
  </si>
  <si>
    <t>W.154/49/2/33</t>
  </si>
  <si>
    <t>W.154/49/2/33: IntLoan11-12W.560/8481/09 Platform Ligh</t>
  </si>
  <si>
    <t>W.154/49/2/34</t>
  </si>
  <si>
    <t>W.154/49/2/34 ROM Stn/Cpk upgrades-General</t>
  </si>
  <si>
    <t>W.154/49/2/35</t>
  </si>
  <si>
    <t>W.154/49/2/35: IntLoan11-12Platform Light Heads</t>
  </si>
  <si>
    <t>W.154/49/2/36</t>
  </si>
  <si>
    <t>W.154/49/2/36 Safety Issues - Lighting</t>
  </si>
  <si>
    <t>W.154/49/2/37</t>
  </si>
  <si>
    <t>W.154/49/2/37: IntLoan11-12Waikanae - Pehi Kupa St</t>
  </si>
  <si>
    <t>W.154/49/2/38</t>
  </si>
  <si>
    <t>W.154/49/2/38: IntLoan11-12Opex -Tawa Structural Asses</t>
  </si>
  <si>
    <t>W.154/49/2/39</t>
  </si>
  <si>
    <t>W.154/49/2/39: IntLoan11-12Opex -ROM Stn/Carpark upgra</t>
  </si>
  <si>
    <t>W.154/49/2/40</t>
  </si>
  <si>
    <t>W.154/49/2/40: IntLoan11-12W.560/8482/12 Opex - Safety</t>
  </si>
  <si>
    <t>W.154/49/2/41</t>
  </si>
  <si>
    <t>W.154/49/2/41: IntLoan11-12Opex - Waikanae - Pehi Kupa</t>
  </si>
  <si>
    <t>W.154/49/2/42</t>
  </si>
  <si>
    <t>W.154/49/2/42: IntLoan11-12ROM Station / Carpark upgra</t>
  </si>
  <si>
    <t>W.154/49/2/43</t>
  </si>
  <si>
    <t>W.154/49/2/43: IntLoan11-12OLD GM Heavy Maint/Overhaul</t>
  </si>
  <si>
    <t>W.154/49/2/44</t>
  </si>
  <si>
    <t>W.154/49/2/44 GM - Heavy Maint/Refurb</t>
  </si>
  <si>
    <t>W.154/49/2/45</t>
  </si>
  <si>
    <t>W.154/49/2/45 Wgtn Station Upgrade-not GWRL owned</t>
  </si>
  <si>
    <t>W.154/49/2/7</t>
  </si>
  <si>
    <t>W.154/49/2/7 Ontrack-EMU Stabling</t>
  </si>
  <si>
    <t>W.154/49/2/8</t>
  </si>
  <si>
    <t>W.154/49/2/8 Ontrack-Mackay's Waikanae doubletrack</t>
  </si>
  <si>
    <t>W.154/49/2/9</t>
  </si>
  <si>
    <t>W.154/49/2/9: IntLoan11-12Ontrack-Project Mgmt &amp; Supp</t>
  </si>
  <si>
    <t>W.154/49/8/38</t>
  </si>
  <si>
    <t>IntLoan12-13Ontrack-EMU Stabling</t>
  </si>
  <si>
    <t>W.154/49/8/39</t>
  </si>
  <si>
    <t>IntLoan12-13ROM Rail Infrastructure Lik</t>
  </si>
  <si>
    <t>W.154/49/8/40</t>
  </si>
  <si>
    <t>IntLoan12-13ROM Porirua Station Parking</t>
  </si>
  <si>
    <t>W.154/49/8/41</t>
  </si>
  <si>
    <t>IntLoan12-13ROM Rail Infrastructure Imp</t>
  </si>
  <si>
    <t>W.154/49/8/42</t>
  </si>
  <si>
    <t>IntLoan12-13Insurance Related Rail Impr</t>
  </si>
  <si>
    <t>W.154/49/8/43</t>
  </si>
  <si>
    <t>IntLoan12-13Grant - Matangi Supply Cont</t>
  </si>
  <si>
    <t>W.154/49/8/44</t>
  </si>
  <si>
    <t>IntLoan12-13Grant - Matangi Toll Perfor</t>
  </si>
  <si>
    <t>W.154/49/8/45</t>
  </si>
  <si>
    <t>IntLoan12-13Grant - Matangi Toll Profes</t>
  </si>
  <si>
    <t>W.154/49/8/46</t>
  </si>
  <si>
    <t>IntLoan12-13Grant - Matangi Halcrow Pro</t>
  </si>
  <si>
    <t>W.154/49/8/47</t>
  </si>
  <si>
    <t>IntLoan12-13Grant - Matangi Technical S</t>
  </si>
  <si>
    <t>W.154/49/8/48</t>
  </si>
  <si>
    <t>IntLoan12-13Grant - Matangi Capital Spa</t>
  </si>
  <si>
    <t>W.154/49/8/49</t>
  </si>
  <si>
    <t>IntLoan12-13Grant - Matangi Contingency</t>
  </si>
  <si>
    <t>W.154/49/8/50</t>
  </si>
  <si>
    <t>IntLoan12-13 - 100% Debt - $23M Matangi</t>
  </si>
  <si>
    <t>W.154/49/8/51</t>
  </si>
  <si>
    <t>IntLoan12-13SE Conversion for Wairarapa</t>
  </si>
  <si>
    <t>W.154/49/8/64</t>
  </si>
  <si>
    <t>IntLoan12-13 - 100% Debt - $23M Other</t>
  </si>
  <si>
    <t>W.154/49/8/65</t>
  </si>
  <si>
    <t>IntLoan12-13 - 100% Debt - Matangi 2</t>
  </si>
  <si>
    <t>W.154/49/8/66</t>
  </si>
  <si>
    <t>IntLoan12-13Grant-Matangi Prelim.spares</t>
  </si>
  <si>
    <t>W.154/49/8/67</t>
  </si>
  <si>
    <t>IntLoan12-13Grant-Matangi Wellingt-Mods</t>
  </si>
  <si>
    <t>W.154/49/8/76</t>
  </si>
  <si>
    <t>IntLoan12-13Naenae Station Upgrade</t>
  </si>
  <si>
    <t>W.154/49/8/80</t>
  </si>
  <si>
    <t>IntLoan12-13Wingate Bridge</t>
  </si>
  <si>
    <t>W.154/49/8/86</t>
  </si>
  <si>
    <t>IntLoan12-13Tawa Station</t>
  </si>
  <si>
    <t>W.154/49/8/87</t>
  </si>
  <si>
    <t>IntLoan12-13Signage - Rail</t>
  </si>
  <si>
    <t>W.154/49/8/89</t>
  </si>
  <si>
    <t>IntLoan12-13Carpark Surface Replacement</t>
  </si>
  <si>
    <t>W.154/49/8/90</t>
  </si>
  <si>
    <t>IntLoan12-13Capex - SE carriages</t>
  </si>
  <si>
    <t>W.154/49/8/91</t>
  </si>
  <si>
    <t>IntLoan12-13Silverstream Stn Carpark Im</t>
  </si>
  <si>
    <t>W.154/49/8/92</t>
  </si>
  <si>
    <t>IntLoan12-13Masterton Depot</t>
  </si>
  <si>
    <t>W.154/49/8/93</t>
  </si>
  <si>
    <t>IntLoan12-13Naenae Station Improvements</t>
  </si>
  <si>
    <t>W.154/49/8/94</t>
  </si>
  <si>
    <t>IntLoan12-13Wellington West Stabling Ya</t>
  </si>
  <si>
    <t>W.154/49/8/95</t>
  </si>
  <si>
    <t>IntLoan12-13Upper Hutt Stabling Yard</t>
  </si>
  <si>
    <t>W.154/49/8/96</t>
  </si>
  <si>
    <t>IntLoan12-13Paekakariki Stabling</t>
  </si>
  <si>
    <t>W.154/49/8/98</t>
  </si>
  <si>
    <t>IntLoan12-13Silverstream Station &amp; Carp</t>
  </si>
  <si>
    <t>W.154/49/8/99</t>
  </si>
  <si>
    <t>IntLoan12-13Tawa Station &amp; Carpark CCTV</t>
  </si>
  <si>
    <t>W.154/49/9/73</t>
  </si>
  <si>
    <t>IntLoan12-13Capex - Porirua Station Par</t>
  </si>
  <si>
    <t>W.154/49/9/74</t>
  </si>
  <si>
    <t>IntLoan12-13Waterloo Roof repairs</t>
  </si>
  <si>
    <t>W.154/49/9/75</t>
  </si>
  <si>
    <t>IntLoan12-13Wellington Cycle Storage</t>
  </si>
  <si>
    <t>W.154/49/9/78</t>
  </si>
  <si>
    <t>IntLoan12-13North Yard CCTV download</t>
  </si>
  <si>
    <t>W.154/49/9/79</t>
  </si>
  <si>
    <t>IntLoan12-13West Yard CCTV download</t>
  </si>
  <si>
    <t>W.154/49/9/80</t>
  </si>
  <si>
    <t>IntLoan12-13Video System Upgrade</t>
  </si>
  <si>
    <t>W.560/7/11/4</t>
  </si>
  <si>
    <t>OLD RS Opex - SW Capital Connection Extra Train</t>
  </si>
  <si>
    <t>W.560/7/11/5</t>
  </si>
  <si>
    <t>OLD RS Opex - SW Wairarapa</t>
  </si>
  <si>
    <t>W.560/7/11/6</t>
  </si>
  <si>
    <t>OLD RS Opex - SW Wairarapa Extra Train</t>
  </si>
  <si>
    <t>W.560/7/11/7</t>
  </si>
  <si>
    <t>OLD RS Opex - S Car Refurbishment</t>
  </si>
  <si>
    <t>W.560/7/11/8</t>
  </si>
  <si>
    <t>OLD RS Opex - Ganz Mavag Refurbishment</t>
  </si>
  <si>
    <t>W.560/7/11/9</t>
  </si>
  <si>
    <t>OLD RS Opex - New EMUs Waikanae Elect</t>
  </si>
  <si>
    <t>W.560/7002/1/1</t>
  </si>
  <si>
    <t>OLD RS Capex - Heavy Maintenance</t>
  </si>
  <si>
    <t>W.560/7003/1/2</t>
  </si>
  <si>
    <t>OLD Capex - Locomotives Refurbishment</t>
  </si>
  <si>
    <t>W.560/7004/1/1</t>
  </si>
  <si>
    <t>OLD Capex - Rail Depot Equipment</t>
  </si>
  <si>
    <t>W.560/7100/1/1</t>
  </si>
  <si>
    <t>OLD RS Opex - New EMUs.</t>
  </si>
  <si>
    <t>W.560/7101/1/1</t>
  </si>
  <si>
    <t>OLD RS Opex - Heavy Maintenance</t>
  </si>
  <si>
    <t>W.560/7102/1/1</t>
  </si>
  <si>
    <t>OLD RS Opex - Locomotives</t>
  </si>
  <si>
    <t>W.560/7103/1/1</t>
  </si>
  <si>
    <t>OLD RS Opex - Rolling Stock Other</t>
  </si>
  <si>
    <t>W.560/7103/2/1</t>
  </si>
  <si>
    <t>OLD RS Opes - Rolling Stock Additional - Capex revenue</t>
  </si>
  <si>
    <t>W.560/8081/1</t>
  </si>
  <si>
    <t>Rail Asset Management Capex Admin WBS</t>
  </si>
  <si>
    <t>W.560/8081/99</t>
  </si>
  <si>
    <t>Rail asset Management Capex O/Heads</t>
  </si>
  <si>
    <t>W.560/8400/1</t>
  </si>
  <si>
    <t>OLD Ontrack-EMUs Traction/Signals Upgrade</t>
  </si>
  <si>
    <t>W.560/8400/2</t>
  </si>
  <si>
    <t>Ontrack-EMU Stabling</t>
  </si>
  <si>
    <t>W.560/8400/3</t>
  </si>
  <si>
    <t>OLD Ontrack-EMU Stabling Study</t>
  </si>
  <si>
    <t>W.560/8400/90</t>
  </si>
  <si>
    <t>EMU Stabling and Depot Upgrade</t>
  </si>
  <si>
    <t>W.560/8400/91</t>
  </si>
  <si>
    <t>NZTA Funding of Debt Servicing - $23M Wgtn Depot</t>
  </si>
  <si>
    <t>W.560/8410/1</t>
  </si>
  <si>
    <t>OLD Ontrack-J'ville Guage/Tunnels/Track</t>
  </si>
  <si>
    <t>W.560/8410/2</t>
  </si>
  <si>
    <t>OLD Ontrack-J'ville Stations / Platforms</t>
  </si>
  <si>
    <t>W.560/8410/3</t>
  </si>
  <si>
    <t>OLD Revenue - J'ville Line Pedestrian Facilities Upgrade</t>
  </si>
  <si>
    <t>W.560/8415/1</t>
  </si>
  <si>
    <t>OLD - Ontrack - J'ville Passing Loop</t>
  </si>
  <si>
    <t>W.560/8420/2</t>
  </si>
  <si>
    <t>OLD - Ontrack-Raumati to Lindale doubletrack</t>
  </si>
  <si>
    <t>W.560/8420/90</t>
  </si>
  <si>
    <t>OLD Ontrack-Mackay's Waikanae doubletrack</t>
  </si>
  <si>
    <t>W.560/8422/1</t>
  </si>
  <si>
    <t>OLD Ontrack-Project Mgmt &amp; Support</t>
  </si>
  <si>
    <t>W.560/8425/90</t>
  </si>
  <si>
    <t>OLD Kapiti Stations - Platform/Stabling &amp; PM</t>
  </si>
  <si>
    <t>W.560/8430/01</t>
  </si>
  <si>
    <t>OLD Capex- Kapiti Stns Pedestrian Facilities</t>
  </si>
  <si>
    <t>W.560/8431/01</t>
  </si>
  <si>
    <t>OLD Rev -Kapiti Stns Pedestrian Facilities</t>
  </si>
  <si>
    <t>W.560/8435/2</t>
  </si>
  <si>
    <t>RS1-Double Track Hutt Line</t>
  </si>
  <si>
    <t>W.560/8435/90</t>
  </si>
  <si>
    <t>RS1-Robust Clockface 15 Minute Peak</t>
  </si>
  <si>
    <t>W.560/8440/90</t>
  </si>
  <si>
    <t>EMU Depot Improvements - Like for Like</t>
  </si>
  <si>
    <t>W.560/8445/90</t>
  </si>
  <si>
    <t>Rail Rolling Stock Minor Improvements</t>
  </si>
  <si>
    <t>W.560/8455/90</t>
  </si>
  <si>
    <t>OLD Revenue - Capex Station/Car Park Upgrades</t>
  </si>
  <si>
    <t>W.560/8460/90</t>
  </si>
  <si>
    <t>OLD Ontrack - Station Platform Upgrades</t>
  </si>
  <si>
    <t>W.560/8480/90</t>
  </si>
  <si>
    <t>OLD Capex - ROM Station / Carpark upgrades</t>
  </si>
  <si>
    <t>W.560/8481/18</t>
  </si>
  <si>
    <t>Waterloo Roof Repairs</t>
  </si>
  <si>
    <t>W.560/8481/24</t>
  </si>
  <si>
    <t>Upper Hutt Electrical Switchboard</t>
  </si>
  <si>
    <t>W.560/8481/70</t>
  </si>
  <si>
    <t>Metro Rail Operations Assets</t>
  </si>
  <si>
    <t>W.560/8481/90</t>
  </si>
  <si>
    <t>Rail Infrastructure Like for Like Replacement</t>
  </si>
  <si>
    <t>W.560/8483/90</t>
  </si>
  <si>
    <t>OLD Porirua Station Parking</t>
  </si>
  <si>
    <t>W.560/8484/90</t>
  </si>
  <si>
    <t>Capex - Porirua Station Parking</t>
  </si>
  <si>
    <t>W.560/8485/90</t>
  </si>
  <si>
    <t>Rail Infrastructure Improvements &lt;250k</t>
  </si>
  <si>
    <t>W.560/8487/6</t>
  </si>
  <si>
    <t>Matangi CCTV Download</t>
  </si>
  <si>
    <t>W.560/8487/7</t>
  </si>
  <si>
    <t>Depot CCTV Download</t>
  </si>
  <si>
    <t>W.560/8487/90</t>
  </si>
  <si>
    <t>Security Related Rail Improvements</t>
  </si>
  <si>
    <t>W.560/8490/3</t>
  </si>
  <si>
    <t>Capex - Paraparaumu Land</t>
  </si>
  <si>
    <t>W.560/8490/4</t>
  </si>
  <si>
    <t>Capex - Waikanae Land Purchase (PT)</t>
  </si>
  <si>
    <t>W.560/8491/1</t>
  </si>
  <si>
    <t>Revenue -  Tawa Land Purchase</t>
  </si>
  <si>
    <t>W.560/8491/2</t>
  </si>
  <si>
    <t>Revenue - Petone Land Purchase</t>
  </si>
  <si>
    <t>W.560/8491/3</t>
  </si>
  <si>
    <t>Revenue - Paraparaumu Land</t>
  </si>
  <si>
    <t>W.560/8491/4</t>
  </si>
  <si>
    <t>Revenue - Waikanae Land Purchase</t>
  </si>
  <si>
    <t>W.560/8495/90</t>
  </si>
  <si>
    <t>Seawall Renewals Like for Like Replace</t>
  </si>
  <si>
    <t>W.560/8540/90</t>
  </si>
  <si>
    <t>OLD EE 2 Car Recommissioning (Ferrymead)</t>
  </si>
  <si>
    <t>W.560/8600/90A</t>
  </si>
  <si>
    <t>OLD SW - Heavy Maint/Overhauls (new)</t>
  </si>
  <si>
    <t>W.560/8605/90</t>
  </si>
  <si>
    <t>SW &amp; SE Cars - Heavy Maint/Overhauls</t>
  </si>
  <si>
    <t>W.560/8610/90</t>
  </si>
  <si>
    <t>OLD SE - Heavy Maint/Overhauls</t>
  </si>
  <si>
    <t>W.560/8615/90</t>
  </si>
  <si>
    <t>OLD SE - Heavy Maint/Overhauls (new)</t>
  </si>
  <si>
    <t>W.560/8625/90</t>
  </si>
  <si>
    <t>OLD GM - Heavy Maint/Overhauls</t>
  </si>
  <si>
    <t>W.560/8630/90A</t>
  </si>
  <si>
    <t>OLD Matangi 2 - Heavy Maint/Overhauls</t>
  </si>
  <si>
    <t>W.560/8635/90</t>
  </si>
  <si>
    <t>Matangi - Heavy Maint/Overhauls</t>
  </si>
  <si>
    <t>W.560/8640/90</t>
  </si>
  <si>
    <t>Depot Equipment - Life Cycle Based</t>
  </si>
  <si>
    <t>W.560/8800/1</t>
  </si>
  <si>
    <t>Matangi 1 Supply Contract</t>
  </si>
  <si>
    <t>W.560/8800/10</t>
  </si>
  <si>
    <t>Matangi 1 Wellington Modifications</t>
  </si>
  <si>
    <t>W.560/8800/2</t>
  </si>
  <si>
    <t>Matangi 1 Western Corridor</t>
  </si>
  <si>
    <t>W.560/8800/3</t>
  </si>
  <si>
    <t>Matangi 1 Toll Performance Payment</t>
  </si>
  <si>
    <t>W.560/8800/4</t>
  </si>
  <si>
    <t>Matangi 1 Toll Professional Services</t>
  </si>
  <si>
    <t>W.560/8800/5</t>
  </si>
  <si>
    <t>Matangi 1 Halcrow Professional Services</t>
  </si>
  <si>
    <t>W.560/8800/6</t>
  </si>
  <si>
    <t>Matangi 1 Other Professional Services</t>
  </si>
  <si>
    <t>W.560/8800/7</t>
  </si>
  <si>
    <t>Matangi 1 Technical Support</t>
  </si>
  <si>
    <t>W.560/8800/8</t>
  </si>
  <si>
    <t>Matangi 1 Capital Spares</t>
  </si>
  <si>
    <t>W.560/8800/9</t>
  </si>
  <si>
    <t>Matangi 1 Preliminary Spares&amp;Tools</t>
  </si>
  <si>
    <t>W.560/8800/90</t>
  </si>
  <si>
    <t>Matangi 1 Contingency and Other Costs</t>
  </si>
  <si>
    <t>W.560/8800/91</t>
  </si>
  <si>
    <t>NZTA Funding of Debt Servicing - $23M Matangi</t>
  </si>
  <si>
    <t>W.560/8810/1</t>
  </si>
  <si>
    <t>OLD Grant - Ganz Mavag Refurbishment</t>
  </si>
  <si>
    <t>W.560/8810/2</t>
  </si>
  <si>
    <t>OLD Grant - GM Refurb - Not Used</t>
  </si>
  <si>
    <t>W.560/8810/3</t>
  </si>
  <si>
    <t>OLD Grant - GM Profl Fees</t>
  </si>
  <si>
    <t>W.560/8810/9</t>
  </si>
  <si>
    <t>OLD Grant - Ganz Mavag Prototype</t>
  </si>
  <si>
    <t>W.560/8820/1</t>
  </si>
  <si>
    <t>OLD Grant - SW Supply Contract</t>
  </si>
  <si>
    <t>W.560/8820/2</t>
  </si>
  <si>
    <t>OLD Grant - SW Prof Fees</t>
  </si>
  <si>
    <t>W.560/8830/90</t>
  </si>
  <si>
    <t>OLD Grant - SE Carriages</t>
  </si>
  <si>
    <t>W.560/8831/90</t>
  </si>
  <si>
    <t>SE Conversion for Wairarapa Line</t>
  </si>
  <si>
    <t>W.560/8910/01</t>
  </si>
  <si>
    <t>OLD Capex - J'ville Stations/Platforms</t>
  </si>
  <si>
    <t>W.564/7450/90</t>
  </si>
  <si>
    <t>RS1 Station Upgrades</t>
  </si>
  <si>
    <t>W.564/7484/01</t>
  </si>
  <si>
    <t>Kapiti Land Park &amp; Ride Development</t>
  </si>
  <si>
    <t>W.564/7484/03</t>
  </si>
  <si>
    <t>Upper Hutt Park and Ride Development</t>
  </si>
  <si>
    <t>W.564/7484/90</t>
  </si>
  <si>
    <t>Park and Ride Development</t>
  </si>
  <si>
    <t>W.564/7510/01</t>
  </si>
  <si>
    <t>Depot Jack - LTP</t>
  </si>
  <si>
    <t>W.564/7510/02</t>
  </si>
  <si>
    <t>Depot Shunt Crab - LTP</t>
  </si>
  <si>
    <t>W.564/7520/1</t>
  </si>
  <si>
    <t>Shipley Replacement</t>
  </si>
  <si>
    <t>W.564/7610/01</t>
  </si>
  <si>
    <t>DMU - Heavy Maint/Overhauls</t>
  </si>
  <si>
    <t>W.564/7620/01</t>
  </si>
  <si>
    <t>DMU Midlife Refurbishment</t>
  </si>
  <si>
    <t>W.564/7630/01</t>
  </si>
  <si>
    <t>SE Cars - Life Extension</t>
  </si>
  <si>
    <t>W.564/7640/01</t>
  </si>
  <si>
    <t>SW Cars - Life Extension</t>
  </si>
  <si>
    <t>W.564/7650/90</t>
  </si>
  <si>
    <t>Wairarapa - Carriage Replacment</t>
  </si>
  <si>
    <t>W.564/7660/01</t>
  </si>
  <si>
    <t>Matangi - Midlife Refurbishment</t>
  </si>
  <si>
    <t>W.564/7800/1</t>
  </si>
  <si>
    <t>Matangi 2 Supply Contract</t>
  </si>
  <si>
    <t>W.564/7800/10</t>
  </si>
  <si>
    <t>Matangi 2 Wellington Mods</t>
  </si>
  <si>
    <t>W.564/7800/11</t>
  </si>
  <si>
    <t>Matangi 2 Driver Simulator</t>
  </si>
  <si>
    <t>W.564/7800/15</t>
  </si>
  <si>
    <t>Matangi 2 Admin</t>
  </si>
  <si>
    <t>W.564/7800/2</t>
  </si>
  <si>
    <t>Matangi 2 Adapter Couplers</t>
  </si>
  <si>
    <t>W.564/7800/4</t>
  </si>
  <si>
    <t>Matangi 2 Kiwirail Consultancy</t>
  </si>
  <si>
    <t>W.564/7800/5</t>
  </si>
  <si>
    <t>Matangi 2 Halcrow Consultancy</t>
  </si>
  <si>
    <t>W.564/7800/6</t>
  </si>
  <si>
    <t>Matangi 2 Transdev Commissioning</t>
  </si>
  <si>
    <t>W.564/7800/7</t>
  </si>
  <si>
    <t>Matangi 2 Technical Support</t>
  </si>
  <si>
    <t>W.564/7800/8</t>
  </si>
  <si>
    <t>Matangi 2 Capital Spares</t>
  </si>
  <si>
    <t>W.564/7800/9</t>
  </si>
  <si>
    <t>Matangi 2 Preliminary Spares</t>
  </si>
  <si>
    <t>W.564/7800/90</t>
  </si>
  <si>
    <t>Matangi 2 Contingency.</t>
  </si>
  <si>
    <t>W.564/7800/91</t>
  </si>
  <si>
    <t>NZTA Funding of Debt Servicing - Matangi 2</t>
  </si>
  <si>
    <t>W.564/7810/1</t>
  </si>
  <si>
    <t>M1 Retrofit - Supply Contract</t>
  </si>
  <si>
    <t>W.564/7810/2</t>
  </si>
  <si>
    <t>M1 Retrofit - Kiwirail Resourcing</t>
  </si>
  <si>
    <t>W.564/7810/90</t>
  </si>
  <si>
    <t>M1 Retrofit - Contingency</t>
  </si>
  <si>
    <t>W.564/7810/91</t>
  </si>
  <si>
    <t>NZTA Funding of Debt Servicing - M1 Retrofit</t>
  </si>
  <si>
    <t>W.564/7850/90</t>
  </si>
  <si>
    <t>EMU Train Replacement</t>
  </si>
  <si>
    <t>in PC already</t>
  </si>
  <si>
    <t>not on Unit.0051</t>
  </si>
  <si>
    <t>Total above</t>
  </si>
  <si>
    <t>Current Account Movements</t>
  </si>
  <si>
    <t>Total Regnl Rates</t>
  </si>
  <si>
    <t>CC.56009-01</t>
  </si>
  <si>
    <t>GWRL Staff &amp; Overheads Admin CC</t>
  </si>
  <si>
    <t>W.564/8000/98</t>
  </si>
  <si>
    <t>GWRL - Rail Rolling Stock Overhead</t>
  </si>
  <si>
    <t>CC.56202-02</t>
  </si>
  <si>
    <t>Interim Bus Ticketing Solution CC</t>
  </si>
  <si>
    <t>CC.56202-03</t>
  </si>
  <si>
    <t>GWRC Ticketing Solution CC</t>
  </si>
  <si>
    <t>CC.56202-04</t>
  </si>
  <si>
    <t>Fares Transition CC</t>
  </si>
  <si>
    <t>W.562/2200/01</t>
  </si>
  <si>
    <t>Fares and Ticketing Admin</t>
  </si>
  <si>
    <t>W.562/2200/99</t>
  </si>
  <si>
    <t>Fares and Ticketing - O/heads</t>
  </si>
  <si>
    <t>W.562/2210/01</t>
  </si>
  <si>
    <t>Fares and Ticketing Establishment Admin</t>
  </si>
  <si>
    <t>W.562/2210/90</t>
  </si>
  <si>
    <t>Fares and Ticketing Establishment Other</t>
  </si>
  <si>
    <t>W.562/2220/01</t>
  </si>
  <si>
    <t>Interim Bus Ticketing Solution Admin</t>
  </si>
  <si>
    <t>W.562/2220/90</t>
  </si>
  <si>
    <t>Interim Bus Ticketing Solution Other</t>
  </si>
  <si>
    <t>W.562/2220/99</t>
  </si>
  <si>
    <t>Interim Bus Ticketing Solution - O/Heads</t>
  </si>
  <si>
    <t>W.562/2230/01</t>
  </si>
  <si>
    <t>GWRC Ticketing Solution Admin</t>
  </si>
  <si>
    <t>W.562/2230/90</t>
  </si>
  <si>
    <t>GWRC Ticketing Solution - Other</t>
  </si>
  <si>
    <t>W.562/2230/99</t>
  </si>
  <si>
    <t>GWRC Ticketing Solution - O/Heads</t>
  </si>
  <si>
    <t>W.562/2240/01</t>
  </si>
  <si>
    <t>Fares Transition Admin</t>
  </si>
  <si>
    <t>W.562/2240/90</t>
  </si>
  <si>
    <t>Fares Transition - Other</t>
  </si>
  <si>
    <t>W.562/2240/99</t>
  </si>
  <si>
    <t>Fares Transition - O/Heads</t>
  </si>
  <si>
    <t>W.562/2250/90</t>
  </si>
  <si>
    <t>GWRC Ticketing operations</t>
  </si>
  <si>
    <t>CC.56203-01</t>
  </si>
  <si>
    <t>Fares and Ticketing Capex CC</t>
  </si>
  <si>
    <t>W.562/2300/99</t>
  </si>
  <si>
    <t>Fares and Ticketing O/Heads</t>
  </si>
  <si>
    <t>W.562/2320/90</t>
  </si>
  <si>
    <t>Capex Interim Bus Ticketing Solution</t>
  </si>
  <si>
    <t>W.562/2321/90</t>
  </si>
  <si>
    <t>Revenue - Capex Interim Bus Ticketing Solution</t>
  </si>
  <si>
    <t>W.562/2330/90</t>
  </si>
  <si>
    <t>Capex GWRC Tickting Solution</t>
  </si>
  <si>
    <t>W.562/2331/90</t>
  </si>
  <si>
    <t>Revenue - Capex GWRC Ticketing Solution</t>
  </si>
  <si>
    <t>CC.56251-01</t>
  </si>
  <si>
    <t>Projects &amp; Planning Projects CAPEX CC</t>
  </si>
  <si>
    <t>W.154/0049/10/52</t>
  </si>
  <si>
    <t>IntLoan13-14Capex-RTI Project Finalisat</t>
  </si>
  <si>
    <t>W.154/0049/10/53</t>
  </si>
  <si>
    <t>IntLoan13-14Capex - Real Time Info - Su</t>
  </si>
  <si>
    <t>W.154/0049/10/54</t>
  </si>
  <si>
    <t>IntLoan13-14Capex-RTI Rail</t>
  </si>
  <si>
    <t>W.154/0049/10/74</t>
  </si>
  <si>
    <t>IntLoan13-14Capex - RTI CBD Static Info</t>
  </si>
  <si>
    <t>W.154/0049/14/10</t>
  </si>
  <si>
    <t>Int.Loan14-15Capex-RTI Project Finalisa</t>
  </si>
  <si>
    <t>W.154/42/2/1</t>
  </si>
  <si>
    <t>IntlLoan1213:IntLoan1011-Capex-Real Time Info-Gen- CX</t>
  </si>
  <si>
    <t>W.154/42/3/1</t>
  </si>
  <si>
    <t>IntlLoan1213:IntLoan1011-Capex-Real Time Supply-CX PC</t>
  </si>
  <si>
    <t>W.154/46/12/1</t>
  </si>
  <si>
    <t>IntlLoan1213:Capex - Real Time Info - Bus. - Capex PC</t>
  </si>
  <si>
    <t>W.154/46/24/1</t>
  </si>
  <si>
    <t>IntlLoan1213:Capex -Real Time Info - General-Capex PC</t>
  </si>
  <si>
    <t>W.154/46/26/1</t>
  </si>
  <si>
    <t>IntlLoan1213:Capex-Real Time Info-Supply Contract CX</t>
  </si>
  <si>
    <t>W.154/49/2/2/1</t>
  </si>
  <si>
    <t>IntlLoan1213: IntLoan11-12Capex- Real Time Info-CX PC</t>
  </si>
  <si>
    <t>W.154/49/2/3/1</t>
  </si>
  <si>
    <t>IntlLoan1213:Capex - Real Time Info-Supply Contract-Capex PC</t>
  </si>
  <si>
    <t>W.154/49/8/36</t>
  </si>
  <si>
    <t>IntLoan12-13Capex - Real Time Info - Su</t>
  </si>
  <si>
    <t>W.154/49/9/59</t>
  </si>
  <si>
    <t>IntLoan12-13Capex -RTI-Addit.Rail costs</t>
  </si>
  <si>
    <t>W.562/5100/1</t>
  </si>
  <si>
    <t>Projects and Planning Capex Admin wbs</t>
  </si>
  <si>
    <t>W.562/5100/99</t>
  </si>
  <si>
    <t>Projects and Planning Capex Overheads</t>
  </si>
  <si>
    <t>W.562/5500/1</t>
  </si>
  <si>
    <t>Capex - RTI General</t>
  </si>
  <si>
    <t>W.562/5500/10</t>
  </si>
  <si>
    <t>Capex - RTI Project Finalisation</t>
  </si>
  <si>
    <t>W.562/5500/2</t>
  </si>
  <si>
    <t>Capex - RTI Supply Contract</t>
  </si>
  <si>
    <t>W.562/5500/3</t>
  </si>
  <si>
    <t>Capex - RTI Rail</t>
  </si>
  <si>
    <t>W.562/5500/4</t>
  </si>
  <si>
    <t>Capex - RTI CBD Static Info Signs</t>
  </si>
  <si>
    <t>W.562/5501/1</t>
  </si>
  <si>
    <t>Revenue - Capex RTI General</t>
  </si>
  <si>
    <t>W.562/5501/10</t>
  </si>
  <si>
    <t>Revenue - Capex RTI Project Finalisation</t>
  </si>
  <si>
    <t>W.562/5501/2</t>
  </si>
  <si>
    <t>Revenue - Capex RTI Supply Contract</t>
  </si>
  <si>
    <t>W.562/5501/3</t>
  </si>
  <si>
    <t>Revenue - Capex RTI Rail</t>
  </si>
  <si>
    <t>W.562/5510/90</t>
  </si>
  <si>
    <t>Capex - Integrated Ticketing</t>
  </si>
  <si>
    <t>W.562/5511/90</t>
  </si>
  <si>
    <t>Revenue - Capex Integrated Ticketing</t>
  </si>
  <si>
    <t>W.562/5530/90</t>
  </si>
  <si>
    <t>Capex Integrated Fares and Ticket Replacement</t>
  </si>
  <si>
    <t>CC.56931-01</t>
  </si>
  <si>
    <t>PT Transformation capex CC</t>
  </si>
  <si>
    <t>W.569/3100/99</t>
  </si>
  <si>
    <t>PT Transformation Capex O/Heads</t>
  </si>
  <si>
    <t>W.569/3110/01</t>
  </si>
  <si>
    <t>Capex - Business Readiness Bus</t>
  </si>
  <si>
    <t>W.569/3111/01</t>
  </si>
  <si>
    <t>Revenue - Capex Business Readiness Bus</t>
  </si>
  <si>
    <t>Not Unit.0051</t>
  </si>
  <si>
    <t>Operators' Payments 2016/17</t>
  </si>
  <si>
    <t>for Oct 2016</t>
  </si>
  <si>
    <t>for Nov 2016</t>
  </si>
  <si>
    <t>for Sep 2016</t>
  </si>
  <si>
    <t>Nov 2016 Operator Payment</t>
  </si>
  <si>
    <t xml:space="preserve">Proposed </t>
  </si>
  <si>
    <t>k11057a</t>
  </si>
  <si>
    <t>variance placeholder</t>
  </si>
  <si>
    <t>k11066a</t>
  </si>
  <si>
    <t>k11067a</t>
  </si>
  <si>
    <t>k11074a</t>
  </si>
  <si>
    <t>k11073a</t>
  </si>
  <si>
    <t>k12103a</t>
  </si>
  <si>
    <t>k12113a</t>
  </si>
  <si>
    <t>k12119a</t>
  </si>
  <si>
    <t>k12123a</t>
  </si>
  <si>
    <t>k12124a</t>
  </si>
  <si>
    <t>For Sep 2016</t>
  </si>
  <si>
    <t>For 2015/16</t>
  </si>
  <si>
    <t>Total 17/18 Annual Inflation Payment</t>
  </si>
  <si>
    <t>for Aug 2016</t>
  </si>
  <si>
    <t>per contact /inf sheet</t>
  </si>
  <si>
    <t>per essbase</t>
  </si>
  <si>
    <t>all the diesel bus contracts specifically allocated</t>
  </si>
  <si>
    <t>non specific costs to be allocated to bus contracts</t>
  </si>
  <si>
    <t>Trolley bus cntract related payments</t>
  </si>
  <si>
    <t>Trolley bus loan contract payments</t>
  </si>
  <si>
    <t>No rates impact</t>
  </si>
  <si>
    <t xml:space="preserve">If we negotiate fare clawback from operators when we increase fares </t>
  </si>
  <si>
    <t>Inflation on diesel bus contracts</t>
  </si>
  <si>
    <t>Quotable Value NZ - Net Equalised Capital Value</t>
  </si>
  <si>
    <t>Net Equalised Capital Value</t>
  </si>
  <si>
    <t>another way calc inter dis origin</t>
  </si>
  <si>
    <t>diff</t>
  </si>
  <si>
    <t>ok</t>
  </si>
  <si>
    <t>only one off service, shouldn't be part of contract</t>
  </si>
  <si>
    <t>s7(2)(b)(ii)</t>
  </si>
  <si>
    <t>S7(2)(b)(ii)</t>
  </si>
  <si>
    <t>for Aug 2017</t>
  </si>
  <si>
    <t>WN513</t>
  </si>
  <si>
    <t>560/1400/2</t>
  </si>
  <si>
    <t>for Aug 2018</t>
  </si>
  <si>
    <t>WN514</t>
  </si>
  <si>
    <t>for Aug 2019</t>
  </si>
  <si>
    <t>WN515</t>
  </si>
  <si>
    <t>for Aug 2020</t>
  </si>
  <si>
    <t>WN516</t>
  </si>
  <si>
    <t>for Aug 2021</t>
  </si>
  <si>
    <t>WN517</t>
  </si>
  <si>
    <t>for Aug 2022</t>
  </si>
  <si>
    <t>560/1400/7</t>
  </si>
  <si>
    <t>for Aug 2023</t>
  </si>
  <si>
    <t>WN519</t>
  </si>
  <si>
    <t>560/1400/8</t>
  </si>
  <si>
    <t>for Aug 2024</t>
  </si>
  <si>
    <t>560/1400/9</t>
  </si>
  <si>
    <t>for Aug 2025</t>
  </si>
  <si>
    <t>560/1400/10</t>
  </si>
  <si>
    <t>for Aug 2026</t>
  </si>
  <si>
    <t>WN522</t>
  </si>
  <si>
    <t>560/1400/11</t>
  </si>
  <si>
    <t>for Aug 2027</t>
  </si>
  <si>
    <t>WN523</t>
  </si>
  <si>
    <t>560/1400/12</t>
  </si>
  <si>
    <t>for Aug 2028</t>
  </si>
  <si>
    <t>k11069</t>
  </si>
  <si>
    <t>560/1400/13</t>
  </si>
  <si>
    <t>for Aug 2029</t>
  </si>
  <si>
    <t>k11070</t>
  </si>
  <si>
    <t>WN525</t>
  </si>
  <si>
    <t>560/1400/14</t>
  </si>
  <si>
    <t>for Aug 2030</t>
  </si>
  <si>
    <t>k11071</t>
  </si>
  <si>
    <t>WN526</t>
  </si>
  <si>
    <t>560/1400/15</t>
  </si>
  <si>
    <t>for Aug 2031</t>
  </si>
  <si>
    <t>k11072</t>
  </si>
  <si>
    <t>WN527</t>
  </si>
  <si>
    <t>560/1400/16</t>
  </si>
  <si>
    <t>for Aug 2032</t>
  </si>
  <si>
    <t>560/1400/17</t>
  </si>
  <si>
    <t>for Aug 2033</t>
  </si>
  <si>
    <t>560/1400/18</t>
  </si>
  <si>
    <t>for Aug 2034</t>
  </si>
  <si>
    <t>560/1400/19</t>
  </si>
  <si>
    <t>for Aug 2035</t>
  </si>
  <si>
    <t>560/1400/20</t>
  </si>
  <si>
    <t>for Aug 2036</t>
  </si>
  <si>
    <t>k11077</t>
  </si>
  <si>
    <t>WN532</t>
  </si>
  <si>
    <t>560/1400/21</t>
  </si>
  <si>
    <t>for Aug 2037</t>
  </si>
  <si>
    <t>WN533</t>
  </si>
  <si>
    <t>560/1400/22</t>
  </si>
  <si>
    <t>for Aug 2038</t>
  </si>
  <si>
    <t>WN534</t>
  </si>
  <si>
    <t>560/1400/23</t>
  </si>
  <si>
    <t>for Aug 2039</t>
  </si>
  <si>
    <t>k11080</t>
  </si>
  <si>
    <t>WN535</t>
  </si>
  <si>
    <t>560/1400/24</t>
  </si>
  <si>
    <t>for Aug 2040</t>
  </si>
  <si>
    <t>k11081</t>
  </si>
  <si>
    <t>WN536</t>
  </si>
  <si>
    <t>560/1400/25</t>
  </si>
  <si>
    <t>for Aug 2041</t>
  </si>
  <si>
    <t>k11082</t>
  </si>
  <si>
    <t>WN537</t>
  </si>
  <si>
    <t>560/1400/26</t>
  </si>
  <si>
    <t>for Aug 2042</t>
  </si>
  <si>
    <t>k11083</t>
  </si>
  <si>
    <t>WN538</t>
  </si>
  <si>
    <t>560/1400/27</t>
  </si>
  <si>
    <t>for Aug 2043</t>
  </si>
  <si>
    <t>k11084</t>
  </si>
  <si>
    <t>WN539</t>
  </si>
  <si>
    <t>560/1400/28</t>
  </si>
  <si>
    <t>for Aug 2044</t>
  </si>
  <si>
    <t>k11085</t>
  </si>
  <si>
    <t>WN540</t>
  </si>
  <si>
    <t>560/1400/29</t>
  </si>
  <si>
    <t>for Aug 2045</t>
  </si>
  <si>
    <t>k11086</t>
  </si>
  <si>
    <t>WN541</t>
  </si>
  <si>
    <t>560/1400/30</t>
  </si>
  <si>
    <t>for Aug 2046</t>
  </si>
  <si>
    <t>k11087</t>
  </si>
  <si>
    <t>WN542</t>
  </si>
  <si>
    <t>560/1400/31</t>
  </si>
  <si>
    <t>for Aug 2047</t>
  </si>
  <si>
    <t>k11088</t>
  </si>
  <si>
    <t>WN543</t>
  </si>
  <si>
    <t>560/1400/32</t>
  </si>
  <si>
    <t>for Aug 2048</t>
  </si>
  <si>
    <t>k11089</t>
  </si>
  <si>
    <t>WN544</t>
  </si>
  <si>
    <t>560/1400/33</t>
  </si>
  <si>
    <t>for Aug 2049</t>
  </si>
  <si>
    <t>k11090</t>
  </si>
  <si>
    <t>WN545</t>
  </si>
  <si>
    <t>560/1400/34</t>
  </si>
  <si>
    <t>for Aug 2050</t>
  </si>
  <si>
    <t>k11091</t>
  </si>
  <si>
    <t>WN546</t>
  </si>
  <si>
    <t>560/1400/35</t>
  </si>
  <si>
    <t>for Aug 2051</t>
  </si>
  <si>
    <t>k11092</t>
  </si>
  <si>
    <t>WN547</t>
  </si>
  <si>
    <t>560/1400/36</t>
  </si>
  <si>
    <t>for Aug 2052</t>
  </si>
  <si>
    <t>k11093</t>
  </si>
  <si>
    <t>WN548</t>
  </si>
  <si>
    <t>560/1400/37</t>
  </si>
  <si>
    <t>for Aug 2053</t>
  </si>
  <si>
    <t>k11094</t>
  </si>
  <si>
    <t>WN549</t>
  </si>
  <si>
    <t>560/1400/38</t>
  </si>
  <si>
    <t>for Aug 2054</t>
  </si>
  <si>
    <t>k11095</t>
  </si>
  <si>
    <t>560/1400/39</t>
  </si>
  <si>
    <t>for Aug 2055</t>
  </si>
  <si>
    <t>k11096</t>
  </si>
  <si>
    <t>WN551</t>
  </si>
  <si>
    <t>560/1400/40</t>
  </si>
  <si>
    <t>for Aug 2056</t>
  </si>
  <si>
    <t>k11097</t>
  </si>
  <si>
    <t>WN552</t>
  </si>
  <si>
    <t>560/1400/41</t>
  </si>
  <si>
    <t>for Aug 2057</t>
  </si>
  <si>
    <t>k11098</t>
  </si>
  <si>
    <t>WN553</t>
  </si>
  <si>
    <t>560/1400/42</t>
  </si>
  <si>
    <t>for Aug 2058</t>
  </si>
  <si>
    <t>k11099</t>
  </si>
  <si>
    <t>WN554</t>
  </si>
  <si>
    <t>560/1400/43</t>
  </si>
  <si>
    <t>for Aug 2059</t>
  </si>
  <si>
    <t>k11100</t>
  </si>
  <si>
    <t>560/1400/44</t>
  </si>
  <si>
    <t>for Aug 2060</t>
  </si>
  <si>
    <t>k11101</t>
  </si>
  <si>
    <t>WN556</t>
  </si>
  <si>
    <t>560/1400/45</t>
  </si>
  <si>
    <t>for Aug 2061</t>
  </si>
  <si>
    <t>k11102</t>
  </si>
  <si>
    <t>WN557</t>
  </si>
  <si>
    <t>560/1400/46</t>
  </si>
  <si>
    <t>for Aug 2062</t>
  </si>
  <si>
    <t>k11103</t>
  </si>
  <si>
    <t>WN558</t>
  </si>
  <si>
    <t>560/1400/47</t>
  </si>
  <si>
    <t>for Aug 2063</t>
  </si>
  <si>
    <t>k11104</t>
  </si>
  <si>
    <t>WN559</t>
  </si>
  <si>
    <t>560/1400/48</t>
  </si>
  <si>
    <t>for Aug 2064</t>
  </si>
  <si>
    <t>k11105</t>
  </si>
  <si>
    <t>WN560</t>
  </si>
  <si>
    <t>560/1400/49</t>
  </si>
  <si>
    <t>for Aug 2065</t>
  </si>
  <si>
    <t>k11106</t>
  </si>
  <si>
    <t>WN561</t>
  </si>
  <si>
    <t>560/1400/50</t>
  </si>
  <si>
    <t>for Aug 2066</t>
  </si>
  <si>
    <t>k11107</t>
  </si>
  <si>
    <t>WN562</t>
  </si>
  <si>
    <t>560/1400/51</t>
  </si>
  <si>
    <t>for Aug 2067</t>
  </si>
  <si>
    <t>k11108</t>
  </si>
  <si>
    <t>WN563</t>
  </si>
  <si>
    <t>560/1400/52</t>
  </si>
  <si>
    <t>for Aug 2068</t>
  </si>
  <si>
    <t>k11109</t>
  </si>
  <si>
    <t>WN564</t>
  </si>
  <si>
    <t>560/1400/53</t>
  </si>
  <si>
    <t>for Aug 2069</t>
  </si>
  <si>
    <t>k11110</t>
  </si>
  <si>
    <t>WN565</t>
  </si>
  <si>
    <t>560/1400/54</t>
  </si>
  <si>
    <t>for Aug 2070</t>
  </si>
  <si>
    <t>k11111</t>
  </si>
  <si>
    <t>WN566</t>
  </si>
  <si>
    <t>560/1400/55</t>
  </si>
  <si>
    <t>for Aug 2071</t>
  </si>
  <si>
    <t>k11112</t>
  </si>
  <si>
    <t>WN567</t>
  </si>
  <si>
    <t>560/1400/56</t>
  </si>
  <si>
    <t>for Aug 2072</t>
  </si>
  <si>
    <t>k11113</t>
  </si>
  <si>
    <t>WN568</t>
  </si>
  <si>
    <t>560/1400/57</t>
  </si>
  <si>
    <t>for Aug 2073</t>
  </si>
  <si>
    <t>k11114</t>
  </si>
  <si>
    <t>WN569</t>
  </si>
  <si>
    <t>560/1400/58</t>
  </si>
  <si>
    <t>for Aug 2074</t>
  </si>
  <si>
    <t>k11115</t>
  </si>
  <si>
    <t>WN570</t>
  </si>
  <si>
    <t>560/1400/59</t>
  </si>
  <si>
    <t>for Aug 2075</t>
  </si>
  <si>
    <t>k11116</t>
  </si>
  <si>
    <t>WN571</t>
  </si>
  <si>
    <t>560/1400/60</t>
  </si>
  <si>
    <t>for Aug 2076</t>
  </si>
  <si>
    <t>k11117</t>
  </si>
  <si>
    <t>WN572</t>
  </si>
  <si>
    <t>560/1400/61</t>
  </si>
  <si>
    <t>for Aug 2077</t>
  </si>
  <si>
    <t>k11118</t>
  </si>
  <si>
    <t>WN573</t>
  </si>
  <si>
    <t>560/1400/62</t>
  </si>
  <si>
    <t>for Aug 2078</t>
  </si>
  <si>
    <t>k11119</t>
  </si>
  <si>
    <t>WN574</t>
  </si>
  <si>
    <t>560/1400/63</t>
  </si>
  <si>
    <t>for Aug 2079</t>
  </si>
  <si>
    <t>k11120</t>
  </si>
  <si>
    <t>WN575</t>
  </si>
  <si>
    <t>560/1400/64</t>
  </si>
  <si>
    <t>for Aug 2080</t>
  </si>
  <si>
    <t>k11121</t>
  </si>
  <si>
    <t>WN576</t>
  </si>
  <si>
    <t>560/1400/65</t>
  </si>
  <si>
    <t>for Aug 2081</t>
  </si>
  <si>
    <t>k11122</t>
  </si>
  <si>
    <t>WN577</t>
  </si>
  <si>
    <t>560/1400/66</t>
  </si>
  <si>
    <t>for Aug 2082</t>
  </si>
  <si>
    <t>k11123</t>
  </si>
  <si>
    <t>WN578</t>
  </si>
  <si>
    <t>560/1400/67</t>
  </si>
  <si>
    <t>for Aug 2083</t>
  </si>
  <si>
    <t>k11124</t>
  </si>
  <si>
    <t>WN579</t>
  </si>
  <si>
    <t>560/1400/68</t>
  </si>
  <si>
    <t>for Aug 2084</t>
  </si>
  <si>
    <t>k11125</t>
  </si>
  <si>
    <t>WN580</t>
  </si>
  <si>
    <t>560/1400/69</t>
  </si>
  <si>
    <t>for Aug 2085</t>
  </si>
  <si>
    <t>k11126</t>
  </si>
  <si>
    <t>WN581</t>
  </si>
  <si>
    <t>560/1400/70</t>
  </si>
  <si>
    <t>for Aug 2086</t>
  </si>
  <si>
    <t>k11127</t>
  </si>
  <si>
    <t>WN582</t>
  </si>
  <si>
    <t>560/1400/71</t>
  </si>
  <si>
    <t>for Aug 2087</t>
  </si>
  <si>
    <t>k11128</t>
  </si>
  <si>
    <t>WN583</t>
  </si>
  <si>
    <t>560/1400/72</t>
  </si>
  <si>
    <t>for Aug 2088</t>
  </si>
  <si>
    <t>k11129</t>
  </si>
  <si>
    <t>WN584</t>
  </si>
  <si>
    <t>560/1400/73</t>
  </si>
  <si>
    <t>for Aug 2089</t>
  </si>
  <si>
    <t>k11130</t>
  </si>
  <si>
    <t>WN585</t>
  </si>
  <si>
    <t>560/1400/74</t>
  </si>
  <si>
    <t>for Aug 2090</t>
  </si>
  <si>
    <t>k11131</t>
  </si>
  <si>
    <t>WN586</t>
  </si>
  <si>
    <t>560/1400/75</t>
  </si>
  <si>
    <t>for Aug 2091</t>
  </si>
  <si>
    <t>k11132</t>
  </si>
  <si>
    <t>WN587</t>
  </si>
  <si>
    <t>560/1400/76</t>
  </si>
  <si>
    <t>for Aug 2092</t>
  </si>
  <si>
    <t>k11133</t>
  </si>
  <si>
    <t>WN588</t>
  </si>
  <si>
    <t>560/1400/77</t>
  </si>
  <si>
    <t>for Aug 2093</t>
  </si>
  <si>
    <t>k11134</t>
  </si>
  <si>
    <t>WN589</t>
  </si>
  <si>
    <t>560/1400/78</t>
  </si>
  <si>
    <t>for Aug 2094</t>
  </si>
  <si>
    <t>k11135</t>
  </si>
  <si>
    <t>WN590</t>
  </si>
  <si>
    <t>560/1400/79</t>
  </si>
  <si>
    <t>for Aug 2095</t>
  </si>
  <si>
    <t>k11136</t>
  </si>
  <si>
    <t>WN591</t>
  </si>
  <si>
    <t>560/1400/80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</si>
</sst>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Red]\-&quot;$&quot;#,##0.00"/>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000000000"/>
    <numFmt numFmtId="168" formatCode="#,##0_ ;[Red]\-#,##0\ "/>
    <numFmt numFmtId="169" formatCode="0_ ;[Red]\-0\ "/>
    <numFmt numFmtId="170" formatCode="#,##0.0"/>
    <numFmt numFmtId="171" formatCode="#,##0.0000000000"/>
    <numFmt numFmtId="172" formatCode="0.00%;[Red]\-0.00%"/>
    <numFmt numFmtId="173" formatCode="0.000%"/>
    <numFmt numFmtId="174" formatCode="0.00000_)"/>
    <numFmt numFmtId="175" formatCode="#,##0.00000_ ;[Red]\-#,##0.00000\ "/>
    <numFmt numFmtId="176" formatCode="#,##0.0_);[Red]\(#,##0.0\)"/>
    <numFmt numFmtId="177" formatCode="#,##0.0_);\(#,##0.0\)"/>
    <numFmt numFmtId="178" formatCode="mmm\-yy_)"/>
    <numFmt numFmtId="179" formatCode="0.0%;[Red]\-0.0%"/>
    <numFmt numFmtId="180" formatCode="0.0%;\(0.0%\)"/>
    <numFmt numFmtId="181" formatCode="m/d/yy_)"/>
    <numFmt numFmtId="182" formatCode="###0_)"/>
    <numFmt numFmtId="183" formatCode="#,##0.000_);\(#,##0.000\)"/>
    <numFmt numFmtId="184" formatCode="mmm\ yy;@"/>
    <numFmt numFmtId="185" formatCode="mmm\ yyyy;@"/>
    <numFmt numFmtId="186" formatCode="_-&quot;$&quot;* #,##0.0000_-;\-&quot;$&quot;* #,##0.0000_-;_-&quot;$&quot;* &quot;-&quot;??_-;_-@_-"/>
    <numFmt numFmtId="187" formatCode="#,##0.00_ ;[Red]\-#,##0.00\ "/>
    <numFmt numFmtId="188" formatCode="_(\$* #,##0.00_);_(\$* \(#,##0.00\);_(\$* \-??_);_(@_)"/>
    <numFmt numFmtId="189" formatCode="_(&quot;$&quot;* #,##0.00_);_(&quot;$&quot;* \(#,##0.00\);_(&quot;$&quot;* &quot;-&quot;??_);_(@_)"/>
    <numFmt numFmtId="190" formatCode="\$#,##0_);&quot;($&quot;#,##0\)"/>
    <numFmt numFmtId="191" formatCode="_-* #,##0\ _P_t_s_-;\-* #,##0\ _P_t_s_-;_-* &quot;- &quot;_P_t_s_-;_-@_-"/>
    <numFmt numFmtId="192" formatCode="_-* #,##0.00\ _P_t_s_-;\-* #,##0.00\ _P_t_s_-;_-* \-??\ _P_t_s_-;_-@_-"/>
    <numFmt numFmtId="193" formatCode="_-* #,##0&quot; Pts&quot;_-;\-* #,##0&quot; Pts&quot;_-;_-* &quot;- Pts&quot;_-;_-@_-"/>
    <numFmt numFmtId="194" formatCode="_-* #,##0.00&quot; Pts&quot;_-;\-* #,##0.00&quot; Pts&quot;_-;_-* \-??&quot; Pts&quot;_-;_-@_-"/>
    <numFmt numFmtId="195" formatCode="0.00_)"/>
    <numFmt numFmtId="196" formatCode="_-* #,##0.00000_-;\-* #,##0.00000_-;_-* &quot;-&quot;??_-;_-@_-"/>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name val="Arial"/>
      <family val="2"/>
    </font>
    <font>
      <sz val="10"/>
      <name val="MS Sans Serif"/>
      <family val="2"/>
    </font>
    <font>
      <sz val="8"/>
      <name val="MS Sans Serif"/>
      <family val="2"/>
    </font>
    <font>
      <sz val="10"/>
      <name val="Times New Roman"/>
      <family val="1"/>
    </font>
    <font>
      <b/>
      <sz val="10"/>
      <name val="Times New Roman"/>
      <family val="1"/>
    </font>
    <font>
      <b/>
      <sz val="11"/>
      <name val="Arial"/>
      <family val="2"/>
    </font>
    <font>
      <sz val="11"/>
      <name val="Arial"/>
      <family val="2"/>
    </font>
    <font>
      <sz val="9"/>
      <name val="Arial"/>
      <family val="2"/>
    </font>
    <font>
      <sz val="8"/>
      <name val="Arial"/>
      <family val="2"/>
    </font>
    <font>
      <b/>
      <sz val="9"/>
      <name val="Arial"/>
      <family val="2"/>
    </font>
    <font>
      <b/>
      <i/>
      <sz val="10"/>
      <name val="Arial"/>
      <family val="2"/>
    </font>
    <font>
      <b/>
      <sz val="8"/>
      <name val="Arial"/>
      <family val="2"/>
    </font>
    <font>
      <sz val="9"/>
      <color indexed="12"/>
      <name val="Arial"/>
      <family val="2"/>
    </font>
    <font>
      <b/>
      <sz val="14"/>
      <name val="Arial"/>
      <family val="2"/>
    </font>
    <font>
      <b/>
      <sz val="8"/>
      <color indexed="81"/>
      <name val="Tahoma"/>
      <family val="2"/>
    </font>
    <font>
      <sz val="8"/>
      <color indexed="81"/>
      <name val="Tahoma"/>
      <family val="2"/>
    </font>
    <font>
      <sz val="10"/>
      <color indexed="9"/>
      <name val="Arial"/>
      <family val="2"/>
    </font>
    <font>
      <b/>
      <sz val="10"/>
      <color indexed="10"/>
      <name val="Arial"/>
      <family val="2"/>
    </font>
    <font>
      <sz val="10"/>
      <name val="Wingdings"/>
      <charset val="2"/>
    </font>
    <font>
      <b/>
      <sz val="16"/>
      <name val="Wingdings"/>
      <charset val="2"/>
    </font>
    <font>
      <b/>
      <sz val="9"/>
      <color indexed="8"/>
      <name val="Arial"/>
      <family val="2"/>
    </font>
    <font>
      <sz val="9"/>
      <color indexed="8"/>
      <name val="Arial"/>
      <family val="2"/>
    </font>
    <font>
      <sz val="10"/>
      <color indexed="8"/>
      <name val="MS Sans Serif"/>
      <family val="2"/>
    </font>
    <font>
      <b/>
      <sz val="8"/>
      <name val="Arial"/>
      <family val="2"/>
    </font>
    <font>
      <sz val="10"/>
      <name val="Univers (WN)"/>
    </font>
    <font>
      <sz val="8"/>
      <name val="CG Times (E1)"/>
    </font>
    <font>
      <sz val="10"/>
      <name val="Helv"/>
    </font>
    <font>
      <sz val="8"/>
      <name val="Times New Roman"/>
      <family val="1"/>
    </font>
    <font>
      <shadow/>
      <sz val="8"/>
      <color indexed="12"/>
      <name val="Times New Roman"/>
      <family val="1"/>
    </font>
    <font>
      <sz val="8"/>
      <name val="Times New Roman"/>
      <family val="1"/>
    </font>
    <font>
      <sz val="10"/>
      <name val="Univers (E1)"/>
    </font>
    <font>
      <b/>
      <sz val="12"/>
      <name val="Univers (WN)"/>
    </font>
    <font>
      <b/>
      <sz val="10"/>
      <name val="Univers (WN)"/>
    </font>
    <font>
      <b/>
      <sz val="10"/>
      <name val="Arial"/>
      <family val="2"/>
    </font>
    <font>
      <b/>
      <sz val="8"/>
      <color indexed="8"/>
      <name val="Arial"/>
      <family val="2"/>
    </font>
    <font>
      <sz val="8"/>
      <color indexed="8"/>
      <name val="Arial"/>
      <family val="2"/>
    </font>
    <font>
      <b/>
      <sz val="10"/>
      <color indexed="8"/>
      <name val="Arial"/>
      <family val="2"/>
    </font>
    <font>
      <sz val="10"/>
      <color indexed="8"/>
      <name val="Arial"/>
      <family val="2"/>
    </font>
    <font>
      <u/>
      <sz val="10"/>
      <name val="Arial"/>
      <family val="2"/>
    </font>
    <font>
      <b/>
      <sz val="9"/>
      <name val="Arial"/>
      <family val="2"/>
    </font>
    <font>
      <sz val="9"/>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8"/>
      <name val="Lucida Sans"/>
      <family val="2"/>
    </font>
    <font>
      <b/>
      <sz val="10"/>
      <color indexed="56"/>
      <name val="Times New Roman"/>
      <family val="1"/>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0"/>
      <color indexed="12"/>
      <name val="Arial"/>
      <family val="2"/>
    </font>
    <font>
      <b/>
      <i/>
      <sz val="10"/>
      <name val="Times New Roman"/>
      <family val="1"/>
    </font>
    <font>
      <sz val="12"/>
      <name val="Arial MT"/>
      <family val="2"/>
    </font>
    <font>
      <u/>
      <sz val="10"/>
      <color indexed="20"/>
      <name val="Arial"/>
      <family val="2"/>
    </font>
    <font>
      <u/>
      <sz val="10"/>
      <color indexed="36"/>
      <name val="Arial"/>
      <family val="2"/>
    </font>
    <font>
      <b/>
      <i/>
      <sz val="16"/>
      <name val="Arial"/>
      <family val="2"/>
    </font>
    <font>
      <sz val="10"/>
      <color indexed="8"/>
      <name val="匠牥晩††††††††††"/>
    </font>
    <font>
      <b/>
      <sz val="12"/>
      <color indexed="8"/>
      <name val="Arial"/>
      <family val="2"/>
    </font>
    <font>
      <u/>
      <sz val="9"/>
      <color indexed="8"/>
      <name val="Arial"/>
      <family val="2"/>
    </font>
    <font>
      <b/>
      <sz val="9"/>
      <color rgb="FFFF0000"/>
      <name val="Arial"/>
      <family val="2"/>
    </font>
    <font>
      <b/>
      <sz val="12"/>
      <color indexed="10"/>
      <name val="Arial"/>
      <family val="2"/>
    </font>
    <font>
      <b/>
      <sz val="14"/>
      <color indexed="10"/>
      <name val="Arial"/>
      <family val="2"/>
    </font>
    <font>
      <sz val="10"/>
      <color rgb="FFFF0000"/>
      <name val="Arial"/>
      <family val="2"/>
    </font>
    <font>
      <b/>
      <sz val="12"/>
      <color rgb="FFFF0000"/>
      <name val="Arial"/>
      <family val="2"/>
    </font>
    <font>
      <sz val="10"/>
      <color indexed="62"/>
      <name val="Arial"/>
      <family val="2"/>
    </font>
    <font>
      <b/>
      <i/>
      <sz val="9"/>
      <color indexed="8"/>
      <name val="Arial"/>
      <family val="2"/>
    </font>
    <font>
      <b/>
      <sz val="10"/>
      <color rgb="FFFF0000"/>
      <name val="Arial"/>
      <family val="2"/>
    </font>
    <font>
      <sz val="9"/>
      <color rgb="FFFF0000"/>
      <name val="Arial"/>
      <family val="2"/>
    </font>
    <font>
      <sz val="12"/>
      <name val="SWISS"/>
    </font>
    <font>
      <b/>
      <i/>
      <sz val="8"/>
      <color indexed="55"/>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8"/>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46"/>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
      <patternFill patternType="solid">
        <fgColor indexed="10"/>
        <bgColor indexed="64"/>
      </patternFill>
    </fill>
    <fill>
      <patternFill patternType="solid">
        <fgColor rgb="FFFFFF00"/>
        <bgColor indexed="64"/>
      </patternFill>
    </fill>
    <fill>
      <patternFill patternType="solid">
        <fgColor rgb="FFFFC7CE"/>
      </patternFill>
    </fill>
    <fill>
      <patternFill patternType="solid">
        <fgColor rgb="FFFABF8F"/>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2"/>
        <bgColor indexed="31"/>
      </patternFill>
    </fill>
    <fill>
      <patternFill patternType="solid">
        <fgColor indexed="43"/>
        <bgColor indexed="34"/>
      </patternFill>
    </fill>
    <fill>
      <patternFill patternType="solid">
        <fgColor indexed="34"/>
        <bgColor indexed="43"/>
      </patternFill>
    </fill>
    <fill>
      <patternFill patternType="solid">
        <fgColor indexed="26"/>
        <bgColor indexed="9"/>
      </patternFill>
    </fill>
    <fill>
      <patternFill patternType="solid">
        <fgColor rgb="FFFFFFCC"/>
      </patternFill>
    </fill>
    <fill>
      <patternFill patternType="solid">
        <fgColor rgb="FFFFC0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bgColor indexed="64"/>
      </patternFill>
    </fill>
    <fill>
      <patternFill patternType="solid">
        <fgColor rgb="FFFF66FF"/>
        <bgColor indexed="64"/>
      </patternFill>
    </fill>
    <fill>
      <patternFill patternType="solid">
        <fgColor rgb="FF99FF66"/>
        <bgColor indexed="64"/>
      </patternFill>
    </fill>
    <fill>
      <patternFill patternType="solid">
        <fgColor rgb="FFCCFF66"/>
        <bgColor indexed="64"/>
      </patternFill>
    </fill>
    <fill>
      <patternFill patternType="solid">
        <fgColor rgb="FF9999FF"/>
        <bgColor indexed="64"/>
      </patternFill>
    </fill>
    <fill>
      <patternFill patternType="solid">
        <fgColor theme="4" tint="0.79998168889431442"/>
        <bgColor indexed="64"/>
      </patternFill>
    </fill>
    <fill>
      <patternFill patternType="solid">
        <fgColor theme="1"/>
        <bgColor indexed="64"/>
      </patternFill>
    </fill>
    <fill>
      <patternFill patternType="solid">
        <fgColor theme="1"/>
        <bgColor indexed="8"/>
      </patternFill>
    </fill>
    <fill>
      <patternFill patternType="solid">
        <fgColor theme="9" tint="0.7999816888943144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style="thin">
        <color indexed="62"/>
      </top>
      <bottom style="double">
        <color indexed="62"/>
      </bottom>
      <diagonal/>
    </border>
    <border>
      <left/>
      <right/>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4362">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176" fontId="19" fillId="0" borderId="0" applyNumberFormat="0" applyFill="0" applyBorder="0" applyAlignment="0"/>
    <xf numFmtId="0" fontId="57" fillId="20" borderId="1" applyNumberFormat="0" applyAlignment="0" applyProtection="0"/>
    <xf numFmtId="0" fontId="58" fillId="21" borderId="2" applyNumberFormat="0" applyAlignment="0" applyProtection="0"/>
    <xf numFmtId="43" fontId="10" fillId="0" borderId="0" applyFont="0" applyFill="0" applyBorder="0" applyAlignment="0" applyProtection="0"/>
    <xf numFmtId="0" fontId="14" fillId="0" borderId="0"/>
    <xf numFmtId="43" fontId="14"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185" fontId="13" fillId="0" borderId="0" applyFont="0" applyFill="0" applyBorder="0" applyAlignment="0" applyProtection="0"/>
    <xf numFmtId="44" fontId="14" fillId="0" borderId="0" applyFont="0" applyFill="0" applyBorder="0" applyAlignment="0" applyProtection="0"/>
    <xf numFmtId="186" fontId="13" fillId="0" borderId="0" applyFont="0" applyFill="0" applyBorder="0" applyAlignment="0" applyProtection="0"/>
    <xf numFmtId="181" fontId="38" fillId="0" borderId="0" applyFont="0" applyFill="0" applyBorder="0" applyAlignment="0" applyProtection="0"/>
    <xf numFmtId="177" fontId="39" fillId="0" borderId="0" applyFont="0" applyFill="0" applyBorder="0" applyAlignment="0" applyProtection="0">
      <protection locked="0"/>
    </xf>
    <xf numFmtId="39" fontId="40" fillId="0" borderId="0" applyFont="0" applyFill="0" applyBorder="0" applyAlignment="0" applyProtection="0"/>
    <xf numFmtId="183" fontId="41" fillId="0" borderId="0" applyFont="0" applyFill="0" applyBorder="0" applyAlignment="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4" fillId="0" borderId="0" applyNumberFormat="0" applyFill="0" applyBorder="0" applyAlignment="0" applyProtection="0"/>
    <xf numFmtId="37" fontId="42" fillId="0" borderId="0" applyFill="0" applyBorder="0" applyAlignment="0">
      <protection locked="0"/>
    </xf>
    <xf numFmtId="166" fontId="42" fillId="0" borderId="6" applyFill="0" applyBorder="0" applyAlignment="0">
      <alignment horizontal="center"/>
      <protection locked="0"/>
    </xf>
    <xf numFmtId="177" fontId="42" fillId="0" borderId="0" applyFill="0" applyBorder="0" applyAlignment="0">
      <protection locked="0"/>
    </xf>
    <xf numFmtId="183" fontId="42" fillId="0" borderId="0" applyFill="0" applyBorder="0" applyAlignment="0" applyProtection="0">
      <protection locked="0"/>
    </xf>
    <xf numFmtId="0" fontId="65" fillId="0" borderId="7" applyNumberFormat="0" applyFill="0" applyAlignment="0" applyProtection="0"/>
    <xf numFmtId="178" fontId="38" fillId="0" borderId="0" applyFont="0" applyFill="0" applyBorder="0" applyAlignment="0" applyProtection="0"/>
    <xf numFmtId="0" fontId="66" fillId="22" borderId="0" applyNumberFormat="0" applyBorder="0" applyAlignment="0" applyProtection="0"/>
    <xf numFmtId="176" fontId="20" fillId="0" borderId="0" applyFill="0" applyBorder="0" applyAlignment="0"/>
    <xf numFmtId="0" fontId="14" fillId="0" borderId="0"/>
    <xf numFmtId="0" fontId="14" fillId="0" borderId="0"/>
    <xf numFmtId="0" fontId="14" fillId="0" borderId="0"/>
    <xf numFmtId="0" fontId="70" fillId="0" borderId="0">
      <alignment vertical="top"/>
    </xf>
    <xf numFmtId="0" fontId="14" fillId="0" borderId="0"/>
    <xf numFmtId="0" fontId="70" fillId="0" borderId="0">
      <alignment vertical="top"/>
    </xf>
    <xf numFmtId="0" fontId="70" fillId="0" borderId="0">
      <alignment vertical="top"/>
    </xf>
    <xf numFmtId="0" fontId="14" fillId="0" borderId="0"/>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14" fillId="0" borderId="0"/>
    <xf numFmtId="0" fontId="14" fillId="0" borderId="0"/>
    <xf numFmtId="0" fontId="14" fillId="0" borderId="0"/>
    <xf numFmtId="0" fontId="14" fillId="0" borderId="0"/>
    <xf numFmtId="0" fontId="14" fillId="0" borderId="0"/>
    <xf numFmtId="0" fontId="70" fillId="0" borderId="0">
      <alignment vertical="top"/>
    </xf>
    <xf numFmtId="0" fontId="14" fillId="0" borderId="0"/>
    <xf numFmtId="0" fontId="14" fillId="0" borderId="0"/>
    <xf numFmtId="0" fontId="14" fillId="0" borderId="0"/>
    <xf numFmtId="0" fontId="70" fillId="0" borderId="0">
      <alignment vertical="top"/>
    </xf>
    <xf numFmtId="0" fontId="14" fillId="0" borderId="0"/>
    <xf numFmtId="0" fontId="14" fillId="0" borderId="0"/>
    <xf numFmtId="0" fontId="14" fillId="0" borderId="0"/>
    <xf numFmtId="0" fontId="14" fillId="0" borderId="0"/>
    <xf numFmtId="0" fontId="14" fillId="0" borderId="0"/>
    <xf numFmtId="0" fontId="70" fillId="0" borderId="0">
      <alignment vertical="top"/>
    </xf>
    <xf numFmtId="0" fontId="10" fillId="0" borderId="0"/>
    <xf numFmtId="0" fontId="10" fillId="0" borderId="0"/>
    <xf numFmtId="0" fontId="15" fillId="0" borderId="0"/>
    <xf numFmtId="0" fontId="15" fillId="0" borderId="0"/>
    <xf numFmtId="0" fontId="15" fillId="0" borderId="0"/>
    <xf numFmtId="0" fontId="36" fillId="0" borderId="0"/>
    <xf numFmtId="0" fontId="36" fillId="0" borderId="0"/>
    <xf numFmtId="0" fontId="14" fillId="23" borderId="8" applyNumberFormat="0" applyFont="0" applyAlignment="0" applyProtection="0"/>
    <xf numFmtId="0" fontId="67" fillId="20" borderId="9" applyNumberFormat="0" applyAlignment="0" applyProtection="0"/>
    <xf numFmtId="9" fontId="10" fillId="0" borderId="0" applyFont="0" applyFill="0" applyBorder="0" applyAlignment="0" applyProtection="0"/>
    <xf numFmtId="180" fontId="43" fillId="0" borderId="10" applyFont="0" applyFill="0" applyBorder="0" applyAlignment="0" applyProtection="0">
      <alignment horizontal="right"/>
    </xf>
    <xf numFmtId="179" fontId="44" fillId="0" borderId="0" applyFont="0" applyFill="0" applyBorder="0" applyAlignment="0" applyProtection="0"/>
    <xf numFmtId="172" fontId="44" fillId="0" borderId="0" applyFont="0" applyFill="0" applyBorder="0" applyAlignment="0" applyProtection="0"/>
    <xf numFmtId="9" fontId="13" fillId="0" borderId="0" applyFont="0" applyFill="0" applyBorder="0" applyAlignment="0" applyProtection="0"/>
    <xf numFmtId="38" fontId="45" fillId="0" borderId="0" applyFill="0" applyBorder="0" applyAlignment="0" applyProtection="0"/>
    <xf numFmtId="179" fontId="46" fillId="0" borderId="0" applyFill="0" applyBorder="0" applyAlignment="0" applyProtection="0"/>
    <xf numFmtId="18" fontId="39" fillId="0" borderId="0" applyFont="0" applyFill="0" applyBorder="0" applyAlignment="0" applyProtection="0">
      <alignment horizontal="left"/>
    </xf>
    <xf numFmtId="0" fontId="68" fillId="0" borderId="0" applyNumberFormat="0" applyFill="0" applyBorder="0" applyAlignment="0" applyProtection="0"/>
    <xf numFmtId="0" fontId="50" fillId="0" borderId="11" applyNumberFormat="0" applyFill="0" applyAlignment="0" applyProtection="0"/>
    <xf numFmtId="10" fontId="44" fillId="0" borderId="12" applyNumberFormat="0" applyFont="0" applyFill="0" applyAlignment="0" applyProtection="0"/>
    <xf numFmtId="0" fontId="69" fillId="0" borderId="0" applyNumberFormat="0" applyFill="0" applyBorder="0" applyAlignment="0" applyProtection="0"/>
    <xf numFmtId="182" fontId="47" fillId="0" borderId="13" applyFont="0" applyFill="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7" fillId="40"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6" fillId="3" borderId="0" applyNumberFormat="0" applyBorder="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8" fillId="20" borderId="1"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79" fillId="21" borderId="2" applyNumberFormat="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44" fontId="7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5" fontId="1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9" fillId="0" borderId="0" applyFont="0" applyFill="0" applyBorder="0" applyAlignment="0" applyProtection="0"/>
    <xf numFmtId="183" fontId="41" fillId="0" borderId="0" applyFont="0" applyFill="0" applyBorder="0" applyAlignment="0"/>
    <xf numFmtId="183" fontId="41" fillId="0" borderId="0" applyFont="0" applyFill="0" applyBorder="0" applyAlignment="0"/>
    <xf numFmtId="183" fontId="41" fillId="0" borderId="0" applyFont="0" applyFill="0" applyBorder="0" applyAlignment="0"/>
    <xf numFmtId="183" fontId="41" fillId="0" borderId="0" applyFont="0" applyFill="0" applyBorder="0" applyAlignment="0"/>
    <xf numFmtId="183" fontId="41" fillId="0" borderId="0" applyFont="0" applyFill="0" applyBorder="0" applyAlignment="0"/>
    <xf numFmtId="183" fontId="41" fillId="0" borderId="0" applyFont="0" applyFill="0" applyBorder="0" applyAlignment="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5" fillId="7" borderId="1" applyNumberFormat="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6" fillId="0" borderId="7" applyNumberFormat="0" applyFill="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10" fillId="0" borderId="0"/>
    <xf numFmtId="0" fontId="10" fillId="0" borderId="0"/>
    <xf numFmtId="0" fontId="10" fillId="0" borderId="0"/>
    <xf numFmtId="0" fontId="10" fillId="0" borderId="0"/>
    <xf numFmtId="0" fontId="10" fillId="0" borderId="0"/>
    <xf numFmtId="0" fontId="7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7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74" fillId="23" borderId="8" applyNumberFormat="0" applyFon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0" fontId="88" fillId="20" borderId="9" applyNumberFormat="0" applyAlignment="0" applyProtection="0"/>
    <xf numFmtId="180" fontId="41" fillId="0" borderId="10" applyFont="0" applyFill="0" applyBorder="0" applyAlignment="0" applyProtection="0">
      <alignment horizontal="right"/>
    </xf>
    <xf numFmtId="9" fontId="74" fillId="0" borderId="0" applyFont="0" applyFill="0" applyBorder="0" applyAlignment="0" applyProtection="0"/>
    <xf numFmtId="9" fontId="7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9" fontId="74" fillId="0" borderId="0" applyFont="0" applyFill="0" applyBorder="0" applyAlignment="0" applyProtection="0"/>
    <xf numFmtId="9" fontId="13"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2" fontId="13" fillId="0" borderId="13" applyFont="0" applyFill="0" applyBorder="0" applyAlignment="0" applyProtection="0"/>
    <xf numFmtId="182" fontId="13" fillId="0" borderId="13" applyFont="0" applyFill="0" applyBorder="0" applyAlignment="0" applyProtection="0"/>
    <xf numFmtId="182" fontId="13" fillId="0" borderId="13" applyFont="0" applyFill="0" applyBorder="0" applyAlignment="0" applyProtection="0"/>
    <xf numFmtId="182" fontId="13" fillId="0" borderId="13" applyFont="0" applyFill="0" applyBorder="0" applyAlignment="0" applyProtection="0"/>
    <xf numFmtId="182" fontId="13" fillId="0" borderId="13" applyFont="0" applyFill="0" applyBorder="0" applyAlignment="0" applyProtection="0"/>
    <xf numFmtId="182" fontId="13" fillId="0" borderId="13"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10" fillId="23" borderId="8"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0" fillId="0" borderId="0" applyFont="0" applyFill="0" applyBorder="0" applyAlignment="0" applyProtection="0"/>
    <xf numFmtId="0" fontId="91" fillId="0" borderId="0" applyNumberFormat="0" applyFill="0" applyBorder="0" applyAlignment="0" applyProtection="0"/>
    <xf numFmtId="0" fontId="51" fillId="0" borderId="0"/>
    <xf numFmtId="0" fontId="51" fillId="0" borderId="0"/>
    <xf numFmtId="0" fontId="51" fillId="0" borderId="0"/>
    <xf numFmtId="0" fontId="92" fillId="0" borderId="0">
      <alignment horizontal="left"/>
    </xf>
    <xf numFmtId="0" fontId="92" fillId="0" borderId="0">
      <alignment horizontal="left"/>
    </xf>
    <xf numFmtId="0" fontId="92" fillId="0" borderId="0">
      <alignment horizontal="left"/>
    </xf>
    <xf numFmtId="188" fontId="93" fillId="0" borderId="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2" borderId="0" applyNumberFormat="0" applyBorder="0" applyAlignment="0" applyProtection="0"/>
    <xf numFmtId="0" fontId="74" fillId="2"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3" borderId="0" applyNumberFormat="0" applyBorder="0" applyAlignment="0" applyProtection="0"/>
    <xf numFmtId="0" fontId="74" fillId="3"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4" borderId="0" applyNumberFormat="0" applyBorder="0" applyAlignment="0" applyProtection="0"/>
    <xf numFmtId="0" fontId="74" fillId="4"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5" borderId="0" applyNumberFormat="0" applyBorder="0" applyAlignment="0" applyProtection="0"/>
    <xf numFmtId="0" fontId="74" fillId="5"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6" borderId="0" applyNumberFormat="0" applyBorder="0" applyAlignment="0" applyProtection="0"/>
    <xf numFmtId="0" fontId="74" fillId="6"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7" borderId="0" applyNumberFormat="0" applyBorder="0" applyAlignment="0" applyProtection="0"/>
    <xf numFmtId="0" fontId="74" fillId="7"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8" borderId="0" applyNumberFormat="0" applyBorder="0" applyAlignment="0" applyProtection="0"/>
    <xf numFmtId="0" fontId="74" fillId="8"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49" borderId="0" applyNumberFormat="0" applyBorder="0" applyAlignment="0" applyProtection="0"/>
    <xf numFmtId="0" fontId="74" fillId="9"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0" borderId="0" applyNumberFormat="0" applyBorder="0" applyAlignment="0" applyProtection="0"/>
    <xf numFmtId="0" fontId="74" fillId="10"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1" borderId="0" applyNumberFormat="0" applyBorder="0" applyAlignment="0" applyProtection="0"/>
    <xf numFmtId="0" fontId="74" fillId="5"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2" borderId="0" applyNumberFormat="0" applyBorder="0" applyAlignment="0" applyProtection="0"/>
    <xf numFmtId="0" fontId="74" fillId="8"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8" fillId="53" borderId="0" applyNumberFormat="0" applyBorder="0" applyAlignment="0" applyProtection="0"/>
    <xf numFmtId="0" fontId="74" fillId="11" borderId="0" applyNumberFormat="0" applyBorder="0" applyAlignment="0" applyProtection="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93" fillId="0" borderId="0" applyFill="0" applyBorder="0" applyAlignment="0" applyProtection="0"/>
    <xf numFmtId="44" fontId="8" fillId="0" borderId="0" applyFont="0" applyFill="0" applyBorder="0" applyAlignment="0" applyProtection="0"/>
    <xf numFmtId="185"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0" fontId="93" fillId="0" borderId="0" applyFill="0" applyBorder="0" applyAlignment="0" applyProtection="0"/>
    <xf numFmtId="2" fontId="93" fillId="0" borderId="0" applyFill="0" applyBorder="0" applyAlignment="0" applyProtection="0"/>
    <xf numFmtId="0" fontId="11" fillId="54" borderId="0" applyNumberFormat="0" applyBorder="0" applyAlignment="0" applyProtection="0"/>
    <xf numFmtId="9" fontId="93" fillId="55" borderId="0" applyBorder="0" applyAlignment="0">
      <protection locked="0"/>
    </xf>
    <xf numFmtId="166" fontId="93" fillId="55" borderId="0" applyBorder="0" applyAlignment="0">
      <protection locked="0"/>
    </xf>
    <xf numFmtId="10" fontId="93" fillId="55" borderId="0" applyBorder="0" applyAlignment="0">
      <protection locked="0"/>
    </xf>
    <xf numFmtId="3" fontId="93" fillId="56" borderId="0" applyBorder="0">
      <alignment horizontal="right"/>
      <protection locked="0"/>
    </xf>
    <xf numFmtId="170" fontId="93" fillId="56" borderId="0" applyBorder="0">
      <alignment horizontal="right"/>
      <protection locked="0"/>
    </xf>
    <xf numFmtId="4" fontId="93" fillId="56" borderId="0" applyBorder="0">
      <alignment horizontal="right"/>
      <protection locked="0"/>
    </xf>
    <xf numFmtId="0" fontId="11" fillId="57" borderId="0" applyNumberFormat="0" applyBorder="0" applyAlignment="0" applyProtection="0"/>
    <xf numFmtId="191" fontId="93" fillId="0" borderId="0" applyFill="0" applyBorder="0" applyAlignment="0" applyProtection="0"/>
    <xf numFmtId="192" fontId="93" fillId="0" borderId="0" applyFill="0" applyBorder="0" applyAlignment="0" applyProtection="0"/>
    <xf numFmtId="193" fontId="93" fillId="0" borderId="0" applyFill="0" applyBorder="0" applyAlignment="0" applyProtection="0"/>
    <xf numFmtId="194" fontId="93" fillId="0" borderId="0" applyFill="0" applyBorder="0" applyAlignment="0" applyProtection="0"/>
    <xf numFmtId="9" fontId="93" fillId="0" borderId="0" applyBorder="0">
      <alignment horizontal="right"/>
    </xf>
    <xf numFmtId="166" fontId="93" fillId="0" borderId="0" applyBorder="0">
      <alignment horizontal="right"/>
    </xf>
    <xf numFmtId="10" fontId="93" fillId="0" borderId="0" applyBorder="0">
      <alignment horizontal="right"/>
    </xf>
    <xf numFmtId="3" fontId="93" fillId="0" borderId="0" applyBorder="0">
      <alignment horizontal="right"/>
    </xf>
    <xf numFmtId="170" fontId="93" fillId="0" borderId="0" applyBorder="0" applyAlignment="0"/>
    <xf numFmtId="4" fontId="93" fillId="0" borderId="0" applyBorder="0">
      <alignment horizontal="right"/>
    </xf>
    <xf numFmtId="195" fontId="96" fillId="0" borderId="0"/>
    <xf numFmtId="0" fontId="8" fillId="0" borderId="0"/>
    <xf numFmtId="0" fontId="10" fillId="0" borderId="0"/>
    <xf numFmtId="0" fontId="97" fillId="0" borderId="0"/>
    <xf numFmtId="0" fontId="10" fillId="0" borderId="0"/>
    <xf numFmtId="0" fontId="97"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97" fillId="0" borderId="0"/>
    <xf numFmtId="0" fontId="97" fillId="0" borderId="0"/>
    <xf numFmtId="0" fontId="10" fillId="0" borderId="0"/>
    <xf numFmtId="0" fontId="97" fillId="0" borderId="0"/>
    <xf numFmtId="0" fontId="10" fillId="0" borderId="0"/>
    <xf numFmtId="0" fontId="10" fillId="0" borderId="0"/>
    <xf numFmtId="0" fontId="8" fillId="0" borderId="0"/>
    <xf numFmtId="0" fontId="97" fillId="0" borderId="0"/>
    <xf numFmtId="0" fontId="8" fillId="0" borderId="0"/>
    <xf numFmtId="0" fontId="10" fillId="0" borderId="0"/>
    <xf numFmtId="0" fontId="97" fillId="0" borderId="0"/>
    <xf numFmtId="0" fontId="97" fillId="0" borderId="0"/>
    <xf numFmtId="0" fontId="10" fillId="0" borderId="0"/>
    <xf numFmtId="0" fontId="10" fillId="0" borderId="0"/>
    <xf numFmtId="0" fontId="97" fillId="0" borderId="0"/>
    <xf numFmtId="0" fontId="97" fillId="0" borderId="0"/>
    <xf numFmtId="0" fontId="10" fillId="0" borderId="0"/>
    <xf numFmtId="0" fontId="10"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 fillId="0" borderId="0"/>
    <xf numFmtId="0" fontId="10" fillId="0" borderId="0"/>
    <xf numFmtId="0" fontId="10" fillId="0" borderId="0"/>
    <xf numFmtId="0" fontId="1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 fillId="0" borderId="0"/>
    <xf numFmtId="0" fontId="1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 fillId="0" borderId="0"/>
    <xf numFmtId="0" fontId="97" fillId="0" borderId="0"/>
    <xf numFmtId="0" fontId="10" fillId="0" borderId="0"/>
    <xf numFmtId="0" fontId="1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 fillId="0" borderId="0"/>
    <xf numFmtId="0" fontId="8" fillId="0" borderId="0"/>
    <xf numFmtId="0" fontId="97" fillId="0" borderId="0"/>
    <xf numFmtId="0" fontId="10" fillId="0" borderId="0"/>
    <xf numFmtId="0" fontId="97" fillId="0" borderId="0"/>
    <xf numFmtId="0" fontId="10" fillId="0" borderId="0"/>
    <xf numFmtId="0" fontId="97" fillId="0" borderId="0"/>
    <xf numFmtId="0" fontId="97" fillId="0" borderId="0"/>
    <xf numFmtId="0" fontId="97" fillId="0" borderId="0"/>
    <xf numFmtId="0" fontId="97" fillId="0" borderId="0"/>
    <xf numFmtId="0" fontId="97"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97" fillId="0" borderId="0"/>
    <xf numFmtId="0" fontId="10" fillId="0" borderId="0"/>
    <xf numFmtId="0" fontId="97" fillId="0" borderId="0"/>
    <xf numFmtId="0" fontId="10" fillId="0" borderId="0"/>
    <xf numFmtId="0" fontId="8" fillId="0" borderId="0"/>
    <xf numFmtId="0" fontId="10" fillId="0" borderId="0"/>
    <xf numFmtId="0" fontId="97" fillId="0" borderId="0"/>
    <xf numFmtId="0" fontId="10" fillId="0" borderId="0"/>
    <xf numFmtId="0" fontId="97" fillId="0" borderId="0"/>
    <xf numFmtId="0" fontId="10" fillId="0" borderId="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74" fillId="23" borderId="8"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8" fillId="58" borderId="56" applyNumberFormat="0" applyFont="0" applyAlignment="0" applyProtection="0"/>
    <xf numFmtId="0" fontId="74" fillId="23" borderId="8" applyNumberFormat="0" applyFont="0" applyAlignment="0" applyProtection="0"/>
    <xf numFmtId="10" fontId="93"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0" fontId="10" fillId="0" borderId="0" applyFont="0" applyFill="0" applyBorder="0" applyAlignment="0" applyProtection="0"/>
    <xf numFmtId="0" fontId="92" fillId="0" borderId="0">
      <alignment horizontal="left"/>
    </xf>
    <xf numFmtId="0" fontId="93" fillId="0" borderId="0" applyNumberFormat="0" applyFill="0" applyBorder="0" applyAlignment="0">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9"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0" fontId="5" fillId="58" borderId="56" applyNumberFormat="0" applyFont="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3" fillId="0" borderId="5" applyNumberFormat="0" applyFill="0" applyAlignment="0" applyProtection="0"/>
    <xf numFmtId="0" fontId="63" fillId="0" borderId="5" applyNumberFormat="0" applyFill="0" applyAlignment="0" applyProtection="0"/>
    <xf numFmtId="0" fontId="105" fillId="7" borderId="1" applyNumberFormat="0" applyAlignment="0" applyProtection="0"/>
    <xf numFmtId="0" fontId="105" fillId="7" borderId="1" applyNumberFormat="0" applyAlignment="0" applyProtection="0"/>
    <xf numFmtId="0" fontId="4" fillId="0" borderId="0"/>
    <xf numFmtId="0" fontId="4" fillId="0" borderId="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105" fillId="7" borderId="1" applyNumberFormat="0" applyAlignment="0" applyProtection="0"/>
    <xf numFmtId="0" fontId="105" fillId="7" borderId="1" applyNumberFormat="0" applyAlignment="0" applyProtection="0"/>
    <xf numFmtId="0" fontId="105" fillId="7" borderId="1" applyNumberFormat="0" applyAlignment="0" applyProtection="0"/>
    <xf numFmtId="0" fontId="105" fillId="7" borderId="1" applyNumberFormat="0" applyAlignment="0" applyProtection="0"/>
    <xf numFmtId="0" fontId="105" fillId="7" borderId="1" applyNumberFormat="0" applyAlignment="0" applyProtection="0"/>
    <xf numFmtId="0" fontId="105" fillId="7" borderId="1" applyNumberFormat="0" applyAlignment="0" applyProtection="0"/>
    <xf numFmtId="0" fontId="3" fillId="0" borderId="0"/>
    <xf numFmtId="0" fontId="3"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95" fontId="109" fillId="0" borderId="0" applyNumberFormat="0" applyProtection="0"/>
    <xf numFmtId="0" fontId="2" fillId="0" borderId="0"/>
    <xf numFmtId="0" fontId="2" fillId="0" borderId="0"/>
    <xf numFmtId="0" fontId="2" fillId="0" borderId="0"/>
    <xf numFmtId="9" fontId="10" fillId="0" borderId="0" applyFont="0" applyFill="0" applyBorder="0" applyAlignment="0" applyProtection="0"/>
    <xf numFmtId="9" fontId="10"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0" fontId="2" fillId="58" borderId="56" applyNumberFormat="0" applyFont="0" applyAlignment="0" applyProtection="0"/>
    <xf numFmtId="9" fontId="2"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0" fontId="1" fillId="58" borderId="56"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183" fontId="41" fillId="0" borderId="0" applyFont="0" applyFill="0" applyBorder="0" applyAlignment="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3" fillId="0" borderId="13"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987">
    <xf numFmtId="0" fontId="0" fillId="0" borderId="0" xfId="0"/>
    <xf numFmtId="0" fontId="0" fillId="0" borderId="0" xfId="0" applyFill="1"/>
    <xf numFmtId="0" fontId="13" fillId="0" borderId="0" xfId="0" applyFont="1"/>
    <xf numFmtId="0" fontId="14" fillId="0" borderId="0" xfId="0" applyFont="1"/>
    <xf numFmtId="0" fontId="0" fillId="0" borderId="0" xfId="0" applyAlignment="1"/>
    <xf numFmtId="0" fontId="14" fillId="0" borderId="0" xfId="0" applyFont="1" applyBorder="1"/>
    <xf numFmtId="3" fontId="14" fillId="0" borderId="0" xfId="0" applyNumberFormat="1" applyFont="1" applyFill="1"/>
    <xf numFmtId="0" fontId="13" fillId="24" borderId="0" xfId="0" applyFont="1" applyFill="1"/>
    <xf numFmtId="166" fontId="0" fillId="0" borderId="0" xfId="109" applyNumberFormat="1" applyFont="1"/>
    <xf numFmtId="0" fontId="12" fillId="0" borderId="0" xfId="0" applyFont="1" applyFill="1" applyBorder="1"/>
    <xf numFmtId="165" fontId="0" fillId="0" borderId="0" xfId="29" applyNumberFormat="1" applyFont="1"/>
    <xf numFmtId="3" fontId="13" fillId="0" borderId="14" xfId="0" applyNumberFormat="1" applyFont="1" applyBorder="1"/>
    <xf numFmtId="0" fontId="14" fillId="0" borderId="0" xfId="0" applyFont="1" applyFill="1"/>
    <xf numFmtId="165" fontId="0" fillId="0" borderId="0" xfId="29" applyNumberFormat="1" applyFont="1" applyAlignment="1"/>
    <xf numFmtId="0" fontId="14" fillId="0" borderId="0" xfId="0" applyFont="1" applyFill="1" applyBorder="1"/>
    <xf numFmtId="0" fontId="13" fillId="0" borderId="0" xfId="0" applyFont="1" applyFill="1" applyBorder="1"/>
    <xf numFmtId="167" fontId="14" fillId="0" borderId="0" xfId="0" applyNumberFormat="1" applyFont="1" applyFill="1"/>
    <xf numFmtId="0" fontId="14" fillId="0" borderId="0" xfId="0" applyFont="1" applyFill="1" applyBorder="1" applyAlignment="1">
      <alignment horizontal="center" vertical="center" wrapText="1"/>
    </xf>
    <xf numFmtId="4" fontId="14" fillId="0" borderId="0" xfId="0" applyNumberFormat="1" applyFont="1" applyFill="1" applyBorder="1" applyAlignment="1"/>
    <xf numFmtId="0" fontId="14" fillId="0" borderId="0" xfId="0" applyFont="1" applyFill="1" applyBorder="1" applyAlignment="1"/>
    <xf numFmtId="43" fontId="14" fillId="0" borderId="0" xfId="29" applyFont="1" applyFill="1" applyBorder="1"/>
    <xf numFmtId="4" fontId="14" fillId="0" borderId="0" xfId="0" applyNumberFormat="1" applyFont="1" applyFill="1" applyBorder="1"/>
    <xf numFmtId="0" fontId="14" fillId="0" borderId="0" xfId="0" applyFont="1" applyFill="1" applyBorder="1" applyAlignment="1">
      <alignment horizontal="left"/>
    </xf>
    <xf numFmtId="43" fontId="14" fillId="0" borderId="0" xfId="29" applyFont="1" applyFill="1" applyBorder="1" applyAlignment="1"/>
    <xf numFmtId="165" fontId="14" fillId="0" borderId="0" xfId="0" applyNumberFormat="1" applyFont="1" applyFill="1" applyBorder="1" applyAlignment="1"/>
    <xf numFmtId="2" fontId="13" fillId="0" borderId="15" xfId="0" applyNumberFormat="1" applyFont="1" applyBorder="1"/>
    <xf numFmtId="2" fontId="13" fillId="0" borderId="16" xfId="0" applyNumberFormat="1" applyFont="1" applyBorder="1"/>
    <xf numFmtId="2" fontId="13" fillId="0" borderId="17" xfId="0" applyNumberFormat="1" applyFont="1" applyBorder="1"/>
    <xf numFmtId="2" fontId="13" fillId="0" borderId="14" xfId="0" applyNumberFormat="1" applyFont="1" applyBorder="1"/>
    <xf numFmtId="165" fontId="13" fillId="0" borderId="17" xfId="29" applyNumberFormat="1" applyFont="1" applyBorder="1"/>
    <xf numFmtId="165" fontId="13" fillId="0" borderId="18" xfId="29" applyNumberFormat="1" applyFont="1" applyBorder="1"/>
    <xf numFmtId="0" fontId="0" fillId="0" borderId="0" xfId="0" quotePrefix="1" applyFill="1"/>
    <xf numFmtId="0" fontId="0" fillId="0" borderId="0" xfId="0" applyFill="1" applyAlignment="1">
      <alignment horizontal="justify" vertical="top"/>
    </xf>
    <xf numFmtId="0" fontId="30" fillId="25" borderId="19" xfId="0" applyFont="1" applyFill="1" applyBorder="1"/>
    <xf numFmtId="0" fontId="10" fillId="26" borderId="19" xfId="0" applyFont="1" applyFill="1" applyBorder="1"/>
    <xf numFmtId="0" fontId="0" fillId="27" borderId="0" xfId="0" applyFill="1"/>
    <xf numFmtId="0" fontId="13" fillId="27" borderId="0" xfId="0" applyFont="1" applyFill="1"/>
    <xf numFmtId="0" fontId="14" fillId="27" borderId="0" xfId="0" applyFont="1" applyFill="1"/>
    <xf numFmtId="165" fontId="13" fillId="27" borderId="0" xfId="29" applyNumberFormat="1" applyFont="1" applyFill="1" applyBorder="1"/>
    <xf numFmtId="0" fontId="11" fillId="27" borderId="0" xfId="0" applyFont="1" applyFill="1" applyAlignment="1">
      <alignment horizontal="center"/>
    </xf>
    <xf numFmtId="0" fontId="11" fillId="27" borderId="0" xfId="0" applyFont="1" applyFill="1" applyAlignment="1">
      <alignment horizontal="center" vertical="top"/>
    </xf>
    <xf numFmtId="2" fontId="13" fillId="0" borderId="20" xfId="0" applyNumberFormat="1" applyFont="1" applyBorder="1"/>
    <xf numFmtId="2" fontId="13" fillId="0" borderId="21" xfId="0" applyNumberFormat="1" applyFont="1" applyBorder="1"/>
    <xf numFmtId="4" fontId="13" fillId="0" borderId="17" xfId="0" applyNumberFormat="1" applyFont="1" applyBorder="1"/>
    <xf numFmtId="4" fontId="13" fillId="0" borderId="22" xfId="0" applyNumberFormat="1" applyFont="1" applyBorder="1"/>
    <xf numFmtId="4" fontId="14" fillId="28" borderId="17" xfId="0" applyNumberFormat="1" applyFont="1" applyFill="1" applyBorder="1"/>
    <xf numFmtId="4" fontId="14" fillId="28" borderId="22" xfId="0" applyNumberFormat="1" applyFont="1" applyFill="1" applyBorder="1"/>
    <xf numFmtId="4" fontId="14" fillId="26" borderId="17" xfId="0" applyNumberFormat="1" applyFont="1" applyFill="1" applyBorder="1"/>
    <xf numFmtId="4" fontId="14" fillId="26" borderId="22" xfId="0" applyNumberFormat="1" applyFont="1" applyFill="1" applyBorder="1"/>
    <xf numFmtId="4" fontId="14" fillId="29" borderId="17" xfId="0" applyNumberFormat="1" applyFont="1" applyFill="1" applyBorder="1"/>
    <xf numFmtId="4" fontId="14" fillId="0" borderId="17" xfId="0" applyNumberFormat="1" applyFont="1" applyBorder="1"/>
    <xf numFmtId="4" fontId="13" fillId="0" borderId="14" xfId="0" applyNumberFormat="1" applyFont="1" applyBorder="1"/>
    <xf numFmtId="4" fontId="14" fillId="29" borderId="22" xfId="0" applyNumberFormat="1" applyFont="1" applyFill="1" applyBorder="1"/>
    <xf numFmtId="4" fontId="14" fillId="0" borderId="22" xfId="0" applyNumberFormat="1" applyFont="1" applyBorder="1"/>
    <xf numFmtId="4" fontId="13" fillId="0" borderId="23" xfId="0" applyNumberFormat="1" applyFont="1" applyBorder="1"/>
    <xf numFmtId="0" fontId="13" fillId="26" borderId="24" xfId="0" applyFont="1" applyFill="1" applyBorder="1"/>
    <xf numFmtId="0" fontId="13" fillId="26" borderId="25" xfId="0" applyFont="1" applyFill="1" applyBorder="1"/>
    <xf numFmtId="0" fontId="10" fillId="0" borderId="0" xfId="0" applyFont="1" applyFill="1" applyBorder="1"/>
    <xf numFmtId="0" fontId="10" fillId="30" borderId="19" xfId="0" applyFont="1" applyFill="1" applyBorder="1"/>
    <xf numFmtId="0" fontId="13" fillId="27" borderId="26" xfId="0" applyFont="1" applyFill="1" applyBorder="1"/>
    <xf numFmtId="0" fontId="13" fillId="27" borderId="17" xfId="0" applyFont="1" applyFill="1" applyBorder="1"/>
    <xf numFmtId="0" fontId="0" fillId="27" borderId="0" xfId="0" applyFill="1" applyBorder="1"/>
    <xf numFmtId="0" fontId="13" fillId="27" borderId="17" xfId="104" applyFont="1" applyFill="1" applyBorder="1" applyAlignment="1" applyProtection="1">
      <alignment horizontal="left"/>
      <protection locked="0"/>
    </xf>
    <xf numFmtId="3" fontId="13" fillId="27" borderId="17" xfId="0" applyNumberFormat="1" applyFont="1" applyFill="1" applyBorder="1"/>
    <xf numFmtId="166" fontId="13" fillId="27" borderId="15" xfId="109" applyNumberFormat="1" applyFont="1" applyFill="1" applyBorder="1"/>
    <xf numFmtId="3" fontId="13" fillId="27" borderId="0" xfId="0" applyNumberFormat="1" applyFont="1" applyFill="1" applyBorder="1"/>
    <xf numFmtId="168" fontId="13" fillId="27" borderId="0" xfId="0" applyNumberFormat="1" applyFont="1" applyFill="1" applyBorder="1"/>
    <xf numFmtId="0" fontId="14" fillId="27" borderId="17" xfId="104" applyFont="1" applyFill="1" applyBorder="1" applyAlignment="1" applyProtection="1">
      <alignment horizontal="left"/>
      <protection locked="0"/>
    </xf>
    <xf numFmtId="3" fontId="14" fillId="27" borderId="17" xfId="0" applyNumberFormat="1" applyFont="1" applyFill="1" applyBorder="1"/>
    <xf numFmtId="3" fontId="14" fillId="27" borderId="15" xfId="0" applyNumberFormat="1" applyFont="1" applyFill="1" applyBorder="1"/>
    <xf numFmtId="165" fontId="14" fillId="27" borderId="0" xfId="29" applyNumberFormat="1" applyFont="1" applyFill="1" applyBorder="1"/>
    <xf numFmtId="165" fontId="14" fillId="27" borderId="15" xfId="29" applyNumberFormat="1" applyFont="1" applyFill="1" applyBorder="1"/>
    <xf numFmtId="168" fontId="14" fillId="27" borderId="0" xfId="0" applyNumberFormat="1" applyFont="1" applyFill="1" applyBorder="1"/>
    <xf numFmtId="3" fontId="13" fillId="27" borderId="17" xfId="104" applyNumberFormat="1" applyFont="1" applyFill="1" applyBorder="1" applyAlignment="1" applyProtection="1">
      <alignment horizontal="left"/>
      <protection locked="0"/>
    </xf>
    <xf numFmtId="165" fontId="13" fillId="27" borderId="15" xfId="29" applyNumberFormat="1" applyFont="1" applyFill="1" applyBorder="1"/>
    <xf numFmtId="3" fontId="14" fillId="27" borderId="0" xfId="0" applyNumberFormat="1" applyFont="1" applyFill="1" applyBorder="1"/>
    <xf numFmtId="168" fontId="13" fillId="27" borderId="15" xfId="29" applyNumberFormat="1" applyFont="1" applyFill="1" applyBorder="1"/>
    <xf numFmtId="0" fontId="13" fillId="27" borderId="24" xfId="0" applyFont="1" applyFill="1" applyBorder="1"/>
    <xf numFmtId="166" fontId="13" fillId="27" borderId="27" xfId="109" applyNumberFormat="1" applyFont="1" applyFill="1" applyBorder="1"/>
    <xf numFmtId="3" fontId="13" fillId="27" borderId="25" xfId="0" applyNumberFormat="1" applyFont="1" applyFill="1" applyBorder="1"/>
    <xf numFmtId="0" fontId="13" fillId="27" borderId="25" xfId="0" applyFont="1" applyFill="1" applyBorder="1"/>
    <xf numFmtId="168" fontId="13" fillId="27" borderId="25" xfId="29" applyNumberFormat="1" applyFont="1" applyFill="1" applyBorder="1"/>
    <xf numFmtId="168" fontId="14" fillId="27" borderId="0" xfId="0" applyNumberFormat="1" applyFont="1" applyFill="1"/>
    <xf numFmtId="169" fontId="13" fillId="27" borderId="0" xfId="0" applyNumberFormat="1" applyFont="1" applyFill="1"/>
    <xf numFmtId="0" fontId="13" fillId="27" borderId="0" xfId="0" applyFont="1" applyFill="1" applyBorder="1" applyAlignment="1">
      <alignment horizontal="center" vertical="top" wrapText="1"/>
    </xf>
    <xf numFmtId="0" fontId="13" fillId="27" borderId="0" xfId="0" quotePrefix="1" applyFont="1" applyFill="1" applyBorder="1"/>
    <xf numFmtId="4" fontId="13" fillId="27" borderId="17" xfId="0" applyNumberFormat="1" applyFont="1" applyFill="1" applyBorder="1"/>
    <xf numFmtId="4" fontId="13" fillId="27" borderId="22" xfId="0" applyNumberFormat="1" applyFont="1" applyFill="1" applyBorder="1"/>
    <xf numFmtId="37" fontId="13" fillId="27" borderId="26" xfId="0" applyNumberFormat="1" applyFont="1" applyFill="1" applyBorder="1"/>
    <xf numFmtId="165" fontId="13" fillId="27" borderId="28" xfId="29" applyNumberFormat="1" applyFont="1" applyFill="1" applyBorder="1"/>
    <xf numFmtId="2" fontId="13" fillId="27" borderId="15" xfId="0" applyNumberFormat="1" applyFont="1" applyFill="1" applyBorder="1"/>
    <xf numFmtId="0" fontId="14" fillId="27" borderId="0" xfId="0" applyFont="1" applyFill="1" applyBorder="1"/>
    <xf numFmtId="2" fontId="13" fillId="27" borderId="17" xfId="0" applyNumberFormat="1" applyFont="1" applyFill="1" applyBorder="1"/>
    <xf numFmtId="2" fontId="13" fillId="27" borderId="29" xfId="0" applyNumberFormat="1" applyFont="1" applyFill="1" applyBorder="1"/>
    <xf numFmtId="0" fontId="13" fillId="27" borderId="0" xfId="0" applyFont="1" applyFill="1" applyBorder="1"/>
    <xf numFmtId="3" fontId="13" fillId="27" borderId="30" xfId="0" applyNumberFormat="1" applyFont="1" applyFill="1" applyBorder="1"/>
    <xf numFmtId="170" fontId="14" fillId="27" borderId="0" xfId="0" applyNumberFormat="1" applyFont="1" applyFill="1" applyBorder="1"/>
    <xf numFmtId="0" fontId="14" fillId="27" borderId="31" xfId="0" applyFont="1" applyFill="1" applyBorder="1"/>
    <xf numFmtId="0" fontId="14" fillId="27" borderId="0" xfId="0" applyFont="1" applyFill="1" applyBorder="1" applyAlignment="1">
      <alignment horizontal="left"/>
    </xf>
    <xf numFmtId="0" fontId="14" fillId="27" borderId="17" xfId="0" applyFont="1" applyFill="1" applyBorder="1"/>
    <xf numFmtId="0" fontId="14" fillId="27" borderId="0" xfId="0" applyFont="1" applyFill="1" applyBorder="1" applyAlignment="1"/>
    <xf numFmtId="167" fontId="14" fillId="27" borderId="0" xfId="0" applyNumberFormat="1" applyFont="1" applyFill="1" applyBorder="1"/>
    <xf numFmtId="3" fontId="14" fillId="27" borderId="32" xfId="0" applyNumberFormat="1" applyFont="1" applyFill="1" applyBorder="1"/>
    <xf numFmtId="3" fontId="14" fillId="27" borderId="33" xfId="0" applyNumberFormat="1" applyFont="1" applyFill="1" applyBorder="1"/>
    <xf numFmtId="3" fontId="14" fillId="27" borderId="10" xfId="0" applyNumberFormat="1" applyFont="1" applyFill="1" applyBorder="1"/>
    <xf numFmtId="3" fontId="13" fillId="27" borderId="32" xfId="0" applyNumberFormat="1" applyFont="1" applyFill="1" applyBorder="1"/>
    <xf numFmtId="3" fontId="14" fillId="27" borderId="33" xfId="0" applyNumberFormat="1" applyFont="1" applyFill="1" applyBorder="1" applyAlignment="1">
      <alignment horizontal="center"/>
    </xf>
    <xf numFmtId="43" fontId="0" fillId="27" borderId="34" xfId="0" applyNumberFormat="1" applyFill="1" applyBorder="1"/>
    <xf numFmtId="43" fontId="0" fillId="27" borderId="32" xfId="0" applyNumberFormat="1" applyFill="1" applyBorder="1"/>
    <xf numFmtId="0" fontId="0" fillId="27" borderId="10" xfId="0" applyFill="1" applyBorder="1"/>
    <xf numFmtId="171" fontId="14" fillId="27" borderId="35" xfId="0" applyNumberFormat="1" applyFont="1" applyFill="1" applyBorder="1"/>
    <xf numFmtId="171" fontId="14" fillId="27" borderId="18" xfId="0" applyNumberFormat="1" applyFont="1" applyFill="1" applyBorder="1"/>
    <xf numFmtId="167" fontId="14" fillId="27" borderId="36" xfId="0" applyNumberFormat="1" applyFont="1" applyFill="1" applyBorder="1"/>
    <xf numFmtId="167" fontId="13" fillId="27" borderId="37" xfId="0" applyNumberFormat="1" applyFont="1" applyFill="1" applyBorder="1" applyAlignment="1">
      <alignment horizontal="center"/>
    </xf>
    <xf numFmtId="0" fontId="13" fillId="27" borderId="34" xfId="0" applyFont="1" applyFill="1" applyBorder="1" applyAlignment="1">
      <alignment horizontal="center" wrapText="1"/>
    </xf>
    <xf numFmtId="0" fontId="14" fillId="27" borderId="38" xfId="0" applyFont="1" applyFill="1" applyBorder="1"/>
    <xf numFmtId="3" fontId="13" fillId="27" borderId="37" xfId="0" applyNumberFormat="1" applyFont="1" applyFill="1" applyBorder="1" applyAlignment="1">
      <alignment horizontal="center"/>
    </xf>
    <xf numFmtId="165" fontId="13" fillId="27" borderId="37" xfId="29" applyNumberFormat="1" applyFont="1" applyFill="1" applyBorder="1" applyAlignment="1">
      <alignment horizontal="center" wrapText="1"/>
    </xf>
    <xf numFmtId="0" fontId="14" fillId="27" borderId="6" xfId="0" applyFont="1" applyFill="1" applyBorder="1"/>
    <xf numFmtId="0" fontId="13" fillId="27" borderId="6" xfId="0" applyFont="1" applyFill="1" applyBorder="1"/>
    <xf numFmtId="3" fontId="13" fillId="27" borderId="34" xfId="0" applyNumberFormat="1" applyFont="1" applyFill="1" applyBorder="1"/>
    <xf numFmtId="0" fontId="13" fillId="27" borderId="6" xfId="104" applyFont="1" applyFill="1" applyBorder="1" applyAlignment="1" applyProtection="1">
      <alignment horizontal="left"/>
      <protection locked="0"/>
    </xf>
    <xf numFmtId="3" fontId="13" fillId="27" borderId="0" xfId="104" applyNumberFormat="1" applyFont="1" applyFill="1" applyBorder="1" applyProtection="1">
      <protection locked="0"/>
    </xf>
    <xf numFmtId="0" fontId="14" fillId="27" borderId="6" xfId="104" applyFont="1" applyFill="1" applyBorder="1" applyAlignment="1" applyProtection="1">
      <alignment horizontal="left"/>
      <protection locked="0"/>
    </xf>
    <xf numFmtId="3" fontId="14" fillId="27" borderId="0" xfId="104" applyNumberFormat="1" applyFont="1" applyFill="1" applyBorder="1" applyProtection="1">
      <protection locked="0"/>
    </xf>
    <xf numFmtId="173" fontId="13" fillId="27" borderId="0" xfId="109" applyNumberFormat="1" applyFont="1" applyFill="1" applyBorder="1" applyProtection="1">
      <protection locked="0"/>
    </xf>
    <xf numFmtId="10" fontId="13" fillId="27" borderId="0" xfId="109" applyNumberFormat="1" applyFont="1" applyFill="1" applyBorder="1" applyProtection="1">
      <protection locked="0"/>
    </xf>
    <xf numFmtId="0" fontId="14" fillId="27" borderId="6" xfId="104" applyFont="1" applyFill="1" applyBorder="1"/>
    <xf numFmtId="3" fontId="13" fillId="27" borderId="39" xfId="0" applyNumberFormat="1" applyFont="1" applyFill="1" applyBorder="1"/>
    <xf numFmtId="3" fontId="22" fillId="27" borderId="0" xfId="0" applyNumberFormat="1" applyFont="1" applyFill="1" applyBorder="1"/>
    <xf numFmtId="0" fontId="14" fillId="27" borderId="40" xfId="0" applyFont="1" applyFill="1" applyBorder="1"/>
    <xf numFmtId="3" fontId="22" fillId="27" borderId="32" xfId="0" applyNumberFormat="1" applyFont="1" applyFill="1" applyBorder="1"/>
    <xf numFmtId="0" fontId="14" fillId="27" borderId="33" xfId="0" applyFont="1" applyFill="1" applyBorder="1"/>
    <xf numFmtId="3" fontId="13" fillId="27" borderId="37" xfId="0" applyNumberFormat="1" applyFont="1" applyFill="1" applyBorder="1" applyAlignment="1">
      <alignment horizontal="center" wrapText="1"/>
    </xf>
    <xf numFmtId="0" fontId="14" fillId="27" borderId="32" xfId="0" applyFont="1" applyFill="1" applyBorder="1"/>
    <xf numFmtId="3" fontId="14" fillId="27" borderId="0" xfId="0" applyNumberFormat="1" applyFont="1" applyFill="1" applyBorder="1" applyAlignment="1">
      <alignment horizontal="right"/>
    </xf>
    <xf numFmtId="3" fontId="13" fillId="27" borderId="13" xfId="0" applyNumberFormat="1" applyFont="1" applyFill="1" applyBorder="1"/>
    <xf numFmtId="0" fontId="14" fillId="27" borderId="10" xfId="0" applyFont="1" applyFill="1" applyBorder="1"/>
    <xf numFmtId="165" fontId="26" fillId="27" borderId="0" xfId="29" applyNumberFormat="1" applyFont="1" applyFill="1" applyBorder="1"/>
    <xf numFmtId="165" fontId="21" fillId="27" borderId="0" xfId="0" applyNumberFormat="1" applyFont="1" applyFill="1" applyBorder="1"/>
    <xf numFmtId="38" fontId="21" fillId="27" borderId="0" xfId="0" applyNumberFormat="1" applyFont="1" applyFill="1" applyBorder="1"/>
    <xf numFmtId="0" fontId="21" fillId="27" borderId="0" xfId="0" applyFont="1" applyFill="1" applyBorder="1"/>
    <xf numFmtId="3" fontId="14" fillId="27" borderId="0" xfId="0" applyNumberFormat="1" applyFont="1" applyFill="1"/>
    <xf numFmtId="169" fontId="14" fillId="27" borderId="0" xfId="0" applyNumberFormat="1" applyFont="1" applyFill="1"/>
    <xf numFmtId="3" fontId="14" fillId="27" borderId="6" xfId="0" applyNumberFormat="1" applyFont="1" applyFill="1" applyBorder="1"/>
    <xf numFmtId="3" fontId="14" fillId="27" borderId="40" xfId="0" applyNumberFormat="1" applyFont="1" applyFill="1" applyBorder="1"/>
    <xf numFmtId="3" fontId="13" fillId="27" borderId="6" xfId="0" applyNumberFormat="1" applyFont="1" applyFill="1" applyBorder="1"/>
    <xf numFmtId="3" fontId="13" fillId="27" borderId="41" xfId="0" applyNumberFormat="1" applyFont="1" applyFill="1" applyBorder="1"/>
    <xf numFmtId="165" fontId="13" fillId="24" borderId="38" xfId="29" applyNumberFormat="1" applyFont="1" applyFill="1" applyBorder="1" applyAlignment="1">
      <alignment horizontal="center" wrapText="1"/>
    </xf>
    <xf numFmtId="165" fontId="13" fillId="24" borderId="37" xfId="29" applyNumberFormat="1" applyFont="1" applyFill="1" applyBorder="1" applyAlignment="1">
      <alignment horizontal="center" wrapText="1"/>
    </xf>
    <xf numFmtId="165" fontId="13" fillId="24" borderId="34" xfId="29" applyNumberFormat="1" applyFont="1" applyFill="1" applyBorder="1" applyAlignment="1">
      <alignment horizontal="center" wrapText="1"/>
    </xf>
    <xf numFmtId="166" fontId="14" fillId="0" borderId="0" xfId="109" applyNumberFormat="1" applyFont="1" applyFill="1"/>
    <xf numFmtId="165" fontId="14" fillId="0" borderId="0" xfId="0" applyNumberFormat="1" applyFont="1" applyFill="1"/>
    <xf numFmtId="0" fontId="0" fillId="27" borderId="0" xfId="0" applyFill="1" applyBorder="1" applyAlignment="1">
      <alignment wrapText="1"/>
    </xf>
    <xf numFmtId="166" fontId="13" fillId="27" borderId="0" xfId="109" applyNumberFormat="1" applyFont="1" applyFill="1" applyBorder="1" applyAlignment="1">
      <alignment horizontal="center" wrapText="1"/>
    </xf>
    <xf numFmtId="0" fontId="0" fillId="27" borderId="0" xfId="0" applyFill="1" applyBorder="1" applyAlignment="1"/>
    <xf numFmtId="166" fontId="0" fillId="27" borderId="0" xfId="109" applyNumberFormat="1" applyFont="1" applyFill="1" applyBorder="1"/>
    <xf numFmtId="166" fontId="0" fillId="27" borderId="0" xfId="109" applyNumberFormat="1" applyFont="1" applyFill="1"/>
    <xf numFmtId="3" fontId="14" fillId="27" borderId="43" xfId="0" applyNumberFormat="1" applyFont="1" applyFill="1" applyBorder="1"/>
    <xf numFmtId="166" fontId="0" fillId="27" borderId="43" xfId="109" applyNumberFormat="1" applyFont="1" applyFill="1" applyBorder="1"/>
    <xf numFmtId="9" fontId="0" fillId="27" borderId="43" xfId="109" applyFont="1" applyFill="1" applyBorder="1"/>
    <xf numFmtId="3" fontId="0" fillId="27" borderId="43" xfId="0" applyNumberFormat="1" applyFill="1" applyBorder="1"/>
    <xf numFmtId="46" fontId="25" fillId="27" borderId="0" xfId="0" applyNumberFormat="1" applyFont="1" applyFill="1" applyBorder="1" applyAlignment="1">
      <alignment horizontal="center"/>
    </xf>
    <xf numFmtId="0" fontId="27" fillId="27" borderId="0" xfId="0" applyFont="1" applyFill="1"/>
    <xf numFmtId="0" fontId="13" fillId="26" borderId="0" xfId="0" applyFont="1" applyFill="1"/>
    <xf numFmtId="0" fontId="0" fillId="26" borderId="0" xfId="0" applyFill="1"/>
    <xf numFmtId="3" fontId="13" fillId="26" borderId="0" xfId="0" applyNumberFormat="1" applyFont="1" applyFill="1"/>
    <xf numFmtId="0" fontId="13" fillId="36" borderId="0" xfId="0" applyFont="1" applyFill="1"/>
    <xf numFmtId="0" fontId="0" fillId="36" borderId="0" xfId="0" applyFill="1"/>
    <xf numFmtId="3" fontId="13" fillId="36" borderId="0" xfId="0" applyNumberFormat="1" applyFont="1" applyFill="1"/>
    <xf numFmtId="0" fontId="19" fillId="27" borderId="0" xfId="0" applyFont="1" applyFill="1"/>
    <xf numFmtId="0" fontId="0" fillId="27" borderId="43" xfId="0" applyFill="1" applyBorder="1"/>
    <xf numFmtId="0" fontId="0" fillId="27" borderId="13" xfId="0" applyFill="1" applyBorder="1"/>
    <xf numFmtId="0" fontId="32" fillId="27" borderId="0" xfId="0" applyFont="1" applyFill="1"/>
    <xf numFmtId="165" fontId="31" fillId="27" borderId="43" xfId="29" applyNumberFormat="1" applyFont="1" applyFill="1" applyBorder="1"/>
    <xf numFmtId="43" fontId="31" fillId="27" borderId="43" xfId="29" applyNumberFormat="1" applyFont="1" applyFill="1" applyBorder="1"/>
    <xf numFmtId="43" fontId="31" fillId="27" borderId="43" xfId="29" applyFont="1" applyFill="1" applyBorder="1"/>
    <xf numFmtId="165" fontId="31" fillId="27" borderId="13" xfId="29" applyNumberFormat="1" applyFont="1" applyFill="1" applyBorder="1"/>
    <xf numFmtId="43" fontId="31" fillId="27" borderId="13" xfId="29" applyNumberFormat="1" applyFont="1" applyFill="1" applyBorder="1"/>
    <xf numFmtId="0" fontId="0" fillId="27" borderId="0" xfId="0" applyFill="1" applyAlignment="1">
      <alignment horizontal="left" vertical="top" wrapText="1"/>
    </xf>
    <xf numFmtId="0" fontId="24" fillId="27" borderId="0" xfId="0" applyFont="1" applyFill="1"/>
    <xf numFmtId="38" fontId="14" fillId="0" borderId="0" xfId="0" applyNumberFormat="1" applyFont="1" applyFill="1" applyBorder="1"/>
    <xf numFmtId="38" fontId="13" fillId="0" borderId="0" xfId="0" applyNumberFormat="1" applyFont="1" applyFill="1" applyBorder="1"/>
    <xf numFmtId="38" fontId="14" fillId="0" borderId="6" xfId="0" applyNumberFormat="1" applyFont="1" applyFill="1" applyBorder="1"/>
    <xf numFmtId="8" fontId="14" fillId="0" borderId="0" xfId="0" applyNumberFormat="1" applyFont="1" applyFill="1" applyBorder="1"/>
    <xf numFmtId="0" fontId="14" fillId="0" borderId="0" xfId="101" applyFont="1" applyFill="1" applyBorder="1"/>
    <xf numFmtId="43" fontId="13" fillId="0" borderId="0" xfId="29" applyFont="1" applyFill="1" applyBorder="1"/>
    <xf numFmtId="3" fontId="13" fillId="0" borderId="0" xfId="0" applyNumberFormat="1" applyFont="1" applyFill="1" applyBorder="1"/>
    <xf numFmtId="8" fontId="13" fillId="0" borderId="0" xfId="0" applyNumberFormat="1" applyFont="1" applyFill="1" applyBorder="1"/>
    <xf numFmtId="0" fontId="13" fillId="0" borderId="30" xfId="0" applyFont="1" applyFill="1" applyBorder="1"/>
    <xf numFmtId="38" fontId="13" fillId="0" borderId="30" xfId="0" applyNumberFormat="1" applyFont="1" applyFill="1" applyBorder="1"/>
    <xf numFmtId="0" fontId="22" fillId="0" borderId="0" xfId="0" applyFont="1" applyFill="1" applyAlignment="1">
      <alignment wrapText="1"/>
    </xf>
    <xf numFmtId="38" fontId="14" fillId="0" borderId="40" xfId="0" applyNumberFormat="1" applyFont="1" applyFill="1" applyBorder="1"/>
    <xf numFmtId="0" fontId="13" fillId="0" borderId="38" xfId="0" applyFont="1" applyFill="1" applyBorder="1"/>
    <xf numFmtId="0" fontId="14" fillId="0" borderId="34" xfId="0" applyFont="1" applyFill="1" applyBorder="1"/>
    <xf numFmtId="0" fontId="13" fillId="0" borderId="6" xfId="0" applyFont="1" applyFill="1" applyBorder="1"/>
    <xf numFmtId="0" fontId="14" fillId="0" borderId="32" xfId="0" applyFont="1" applyFill="1" applyBorder="1"/>
    <xf numFmtId="0" fontId="13" fillId="0" borderId="40" xfId="0" applyFont="1" applyFill="1" applyBorder="1"/>
    <xf numFmtId="0" fontId="14" fillId="0" borderId="10" xfId="0" applyFont="1" applyFill="1" applyBorder="1"/>
    <xf numFmtId="0" fontId="13" fillId="0" borderId="44" xfId="0" applyFont="1" applyFill="1" applyBorder="1"/>
    <xf numFmtId="0" fontId="14" fillId="0" borderId="45" xfId="0" applyFont="1" applyFill="1" applyBorder="1"/>
    <xf numFmtId="38" fontId="13" fillId="0" borderId="44" xfId="0" applyNumberFormat="1" applyFont="1" applyFill="1" applyBorder="1"/>
    <xf numFmtId="38" fontId="14" fillId="0" borderId="38" xfId="0" applyNumberFormat="1" applyFont="1" applyFill="1" applyBorder="1"/>
    <xf numFmtId="38" fontId="14" fillId="0" borderId="37" xfId="0" applyNumberFormat="1" applyFont="1" applyFill="1" applyBorder="1"/>
    <xf numFmtId="0" fontId="13" fillId="0" borderId="44" xfId="0" applyFont="1" applyFill="1" applyBorder="1" applyAlignment="1">
      <alignment wrapText="1"/>
    </xf>
    <xf numFmtId="0" fontId="25" fillId="24" borderId="13" xfId="0" applyFont="1" applyFill="1" applyBorder="1" applyAlignment="1">
      <alignment wrapText="1"/>
    </xf>
    <xf numFmtId="0" fontId="25" fillId="24" borderId="13" xfId="0" applyFont="1" applyFill="1" applyBorder="1" applyAlignment="1">
      <alignment horizontal="center" wrapText="1"/>
    </xf>
    <xf numFmtId="9" fontId="25" fillId="24" borderId="13" xfId="109" applyFont="1" applyFill="1" applyBorder="1" applyAlignment="1">
      <alignment horizontal="center" wrapText="1"/>
    </xf>
    <xf numFmtId="38" fontId="13" fillId="0" borderId="13" xfId="0" applyNumberFormat="1" applyFont="1" applyFill="1" applyBorder="1"/>
    <xf numFmtId="38" fontId="13" fillId="0" borderId="43" xfId="0" applyNumberFormat="1" applyFont="1" applyFill="1" applyBorder="1"/>
    <xf numFmtId="38" fontId="13" fillId="0" borderId="35" xfId="0" applyNumberFormat="1" applyFont="1" applyFill="1" applyBorder="1"/>
    <xf numFmtId="38" fontId="13" fillId="0" borderId="18" xfId="0" applyNumberFormat="1" applyFont="1" applyFill="1" applyBorder="1"/>
    <xf numFmtId="0" fontId="24" fillId="27" borderId="43" xfId="0" applyFont="1" applyFill="1" applyBorder="1"/>
    <xf numFmtId="0" fontId="33" fillId="37" borderId="43" xfId="0" applyFont="1" applyFill="1" applyBorder="1" applyAlignment="1">
      <alignment horizontal="center"/>
    </xf>
    <xf numFmtId="0" fontId="24" fillId="27" borderId="43" xfId="0" applyFont="1" applyFill="1" applyBorder="1" applyAlignment="1">
      <alignment horizontal="center"/>
    </xf>
    <xf numFmtId="38" fontId="13" fillId="0" borderId="38" xfId="0" applyNumberFormat="1" applyFont="1" applyFill="1" applyBorder="1"/>
    <xf numFmtId="0" fontId="27" fillId="0" borderId="0" xfId="0" applyFont="1" applyFill="1" applyBorder="1"/>
    <xf numFmtId="0" fontId="0" fillId="0" borderId="0" xfId="0" applyFill="1" applyBorder="1"/>
    <xf numFmtId="167" fontId="13" fillId="27" borderId="35" xfId="0" applyNumberFormat="1" applyFont="1" applyFill="1" applyBorder="1" applyAlignment="1">
      <alignment horizontal="center" wrapText="1"/>
    </xf>
    <xf numFmtId="3" fontId="14" fillId="27" borderId="18" xfId="0" applyNumberFormat="1" applyFont="1" applyFill="1" applyBorder="1"/>
    <xf numFmtId="3" fontId="14" fillId="27" borderId="36" xfId="0" applyNumberFormat="1" applyFont="1" applyFill="1" applyBorder="1"/>
    <xf numFmtId="3" fontId="13" fillId="27" borderId="18" xfId="0" applyNumberFormat="1" applyFont="1" applyFill="1" applyBorder="1"/>
    <xf numFmtId="167" fontId="14" fillId="27" borderId="18" xfId="0" applyNumberFormat="1" applyFont="1" applyFill="1" applyBorder="1"/>
    <xf numFmtId="3" fontId="13" fillId="27" borderId="42" xfId="0" applyNumberFormat="1" applyFont="1" applyFill="1" applyBorder="1"/>
    <xf numFmtId="38" fontId="13" fillId="0" borderId="32" xfId="0" applyNumberFormat="1" applyFont="1" applyFill="1" applyBorder="1"/>
    <xf numFmtId="0" fontId="14" fillId="0" borderId="0" xfId="0" applyFont="1" applyFill="1" applyAlignment="1">
      <alignment horizontal="center"/>
    </xf>
    <xf numFmtId="166" fontId="14" fillId="0" borderId="0" xfId="109" applyNumberFormat="1" applyFont="1" applyFill="1" applyAlignment="1">
      <alignment horizontal="center"/>
    </xf>
    <xf numFmtId="38" fontId="13" fillId="0" borderId="13" xfId="0" applyNumberFormat="1" applyFont="1" applyFill="1" applyBorder="1" applyAlignment="1">
      <alignment horizontal="center" wrapText="1"/>
    </xf>
    <xf numFmtId="38" fontId="13" fillId="0" borderId="43" xfId="0" applyNumberFormat="1" applyFont="1" applyFill="1" applyBorder="1" applyAlignment="1">
      <alignment horizontal="center" wrapText="1"/>
    </xf>
    <xf numFmtId="165" fontId="13" fillId="0" borderId="18" xfId="29" applyNumberFormat="1" applyFont="1" applyFill="1" applyBorder="1"/>
    <xf numFmtId="0" fontId="25" fillId="24" borderId="43" xfId="0" applyFont="1" applyFill="1" applyBorder="1" applyAlignment="1">
      <alignment horizontal="center" wrapText="1"/>
    </xf>
    <xf numFmtId="38" fontId="13" fillId="24" borderId="42" xfId="0" applyNumberFormat="1" applyFont="1" applyFill="1" applyBorder="1"/>
    <xf numFmtId="165" fontId="14" fillId="0" borderId="0" xfId="29" applyNumberFormat="1" applyFont="1" applyFill="1" applyBorder="1"/>
    <xf numFmtId="165" fontId="14" fillId="0" borderId="0" xfId="0" applyNumberFormat="1" applyFont="1" applyFill="1" applyBorder="1"/>
    <xf numFmtId="166" fontId="14" fillId="0" borderId="0" xfId="109" applyNumberFormat="1" applyFont="1" applyFill="1" applyBorder="1"/>
    <xf numFmtId="0" fontId="25" fillId="24" borderId="45" xfId="0" applyFont="1" applyFill="1" applyBorder="1" applyAlignment="1">
      <alignment horizontal="center" wrapText="1"/>
    </xf>
    <xf numFmtId="38" fontId="13" fillId="0" borderId="39" xfId="0" applyNumberFormat="1" applyFont="1" applyFill="1" applyBorder="1"/>
    <xf numFmtId="165" fontId="14" fillId="0" borderId="18" xfId="29" applyNumberFormat="1" applyFont="1" applyFill="1" applyBorder="1"/>
    <xf numFmtId="165" fontId="14" fillId="0" borderId="18" xfId="0" applyNumberFormat="1" applyFont="1" applyFill="1" applyBorder="1"/>
    <xf numFmtId="38" fontId="13" fillId="0" borderId="42" xfId="0" applyNumberFormat="1" applyFont="1" applyFill="1" applyBorder="1"/>
    <xf numFmtId="38" fontId="14" fillId="0" borderId="0" xfId="0" applyNumberFormat="1" applyFont="1" applyFill="1"/>
    <xf numFmtId="38" fontId="13" fillId="24" borderId="18" xfId="0" applyNumberFormat="1" applyFont="1" applyFill="1" applyBorder="1"/>
    <xf numFmtId="9" fontId="13" fillId="24" borderId="18" xfId="109" applyFont="1" applyFill="1" applyBorder="1"/>
    <xf numFmtId="38" fontId="14" fillId="0" borderId="32" xfId="0" applyNumberFormat="1" applyFont="1" applyFill="1" applyBorder="1"/>
    <xf numFmtId="38" fontId="13" fillId="0" borderId="6" xfId="0" applyNumberFormat="1" applyFont="1" applyFill="1" applyBorder="1"/>
    <xf numFmtId="0" fontId="14" fillId="0" borderId="6" xfId="0" applyFont="1" applyFill="1" applyBorder="1"/>
    <xf numFmtId="38" fontId="13" fillId="0" borderId="41" xfId="0" applyNumberFormat="1" applyFont="1" applyFill="1" applyBorder="1"/>
    <xf numFmtId="0" fontId="25" fillId="24" borderId="44" xfId="0" applyFont="1" applyFill="1" applyBorder="1" applyAlignment="1">
      <alignment horizontal="center" wrapText="1"/>
    </xf>
    <xf numFmtId="0" fontId="14" fillId="0" borderId="0" xfId="0" applyFont="1" applyFill="1" applyBorder="1" applyAlignment="1">
      <alignment wrapText="1"/>
    </xf>
    <xf numFmtId="38" fontId="14" fillId="27" borderId="0" xfId="32" applyNumberFormat="1" applyFont="1" applyFill="1" applyAlignment="1">
      <alignment horizontal="right"/>
    </xf>
    <xf numFmtId="0" fontId="14" fillId="27" borderId="0" xfId="103" applyFont="1" applyFill="1"/>
    <xf numFmtId="0" fontId="14" fillId="0" borderId="0" xfId="103" applyFont="1"/>
    <xf numFmtId="0" fontId="13" fillId="27" borderId="44" xfId="103" applyFont="1" applyFill="1" applyBorder="1"/>
    <xf numFmtId="38" fontId="13" fillId="24" borderId="44" xfId="32" applyNumberFormat="1" applyFont="1" applyFill="1" applyBorder="1" applyAlignment="1" applyProtection="1">
      <alignment horizontal="center" wrapText="1"/>
      <protection locked="0"/>
    </xf>
    <xf numFmtId="38" fontId="13" fillId="36" borderId="44" xfId="32" applyNumberFormat="1" applyFont="1" applyFill="1" applyBorder="1" applyAlignment="1" applyProtection="1">
      <alignment horizontal="center" wrapText="1"/>
      <protection locked="0"/>
    </xf>
    <xf numFmtId="0" fontId="13" fillId="26" borderId="44" xfId="103" applyFont="1" applyFill="1" applyBorder="1" applyAlignment="1">
      <alignment horizontal="center" wrapText="1"/>
    </xf>
    <xf numFmtId="38" fontId="13" fillId="26" borderId="45" xfId="32" applyNumberFormat="1" applyFont="1" applyFill="1" applyBorder="1" applyAlignment="1" applyProtection="1">
      <alignment horizontal="center" wrapText="1"/>
      <protection locked="0"/>
    </xf>
    <xf numFmtId="38" fontId="13" fillId="0" borderId="0" xfId="32" applyNumberFormat="1" applyFont="1" applyFill="1" applyBorder="1" applyAlignment="1" applyProtection="1">
      <alignment horizontal="center" wrapText="1"/>
      <protection locked="0"/>
    </xf>
    <xf numFmtId="0" fontId="13" fillId="36" borderId="43" xfId="102" applyFont="1" applyFill="1" applyBorder="1" applyAlignment="1" applyProtection="1">
      <alignment horizontal="center" wrapText="1"/>
      <protection locked="0"/>
    </xf>
    <xf numFmtId="0" fontId="13" fillId="24" borderId="43" xfId="103" applyFont="1" applyFill="1" applyBorder="1" applyAlignment="1" applyProtection="1">
      <alignment horizontal="center" wrapText="1"/>
      <protection locked="0"/>
    </xf>
    <xf numFmtId="0" fontId="13" fillId="36" borderId="43" xfId="103" applyFont="1" applyFill="1" applyBorder="1" applyAlignment="1" applyProtection="1">
      <alignment horizontal="center" wrapText="1"/>
      <protection locked="0"/>
    </xf>
    <xf numFmtId="0" fontId="13" fillId="26" borderId="44" xfId="103" applyFont="1" applyFill="1" applyBorder="1" applyAlignment="1" applyProtection="1">
      <alignment horizontal="center" wrapText="1"/>
      <protection locked="0"/>
    </xf>
    <xf numFmtId="0" fontId="13" fillId="26" borderId="45" xfId="103" applyFont="1" applyFill="1" applyBorder="1" applyAlignment="1" applyProtection="1">
      <alignment horizontal="center" wrapText="1"/>
      <protection locked="0"/>
    </xf>
    <xf numFmtId="0" fontId="13" fillId="27" borderId="6" xfId="103" applyFont="1" applyFill="1" applyBorder="1" applyAlignment="1" applyProtection="1">
      <alignment horizontal="left"/>
      <protection locked="0"/>
    </xf>
    <xf numFmtId="38" fontId="14" fillId="27" borderId="6" xfId="32" quotePrefix="1" applyNumberFormat="1" applyFont="1" applyFill="1" applyBorder="1" applyAlignment="1" applyProtection="1">
      <alignment horizontal="right"/>
      <protection locked="0"/>
    </xf>
    <xf numFmtId="38" fontId="14" fillId="27" borderId="6" xfId="103" applyNumberFormat="1" applyFont="1" applyFill="1" applyBorder="1"/>
    <xf numFmtId="10" fontId="14" fillId="0" borderId="0" xfId="109" quotePrefix="1" applyNumberFormat="1" applyFont="1" applyFill="1" applyBorder="1" applyAlignment="1" applyProtection="1">
      <alignment horizontal="right"/>
      <protection locked="0"/>
    </xf>
    <xf numFmtId="174" fontId="14" fillId="27" borderId="18" xfId="103" applyNumberFormat="1" applyFont="1" applyFill="1" applyBorder="1" applyProtection="1">
      <protection locked="0"/>
    </xf>
    <xf numFmtId="175" fontId="14" fillId="27" borderId="6" xfId="0" applyNumberFormat="1" applyFont="1" applyFill="1" applyBorder="1"/>
    <xf numFmtId="172" fontId="14" fillId="27" borderId="32" xfId="109" applyNumberFormat="1" applyFont="1" applyFill="1" applyBorder="1"/>
    <xf numFmtId="0" fontId="14" fillId="27" borderId="6" xfId="103" applyFont="1" applyFill="1" applyBorder="1" applyAlignment="1" applyProtection="1">
      <alignment horizontal="left"/>
      <protection locked="0"/>
    </xf>
    <xf numFmtId="174" fontId="14" fillId="27" borderId="6" xfId="103" applyNumberFormat="1" applyFont="1" applyFill="1" applyBorder="1" applyProtection="1">
      <protection locked="0"/>
    </xf>
    <xf numFmtId="0" fontId="14" fillId="27" borderId="6" xfId="103" applyFont="1" applyFill="1" applyBorder="1"/>
    <xf numFmtId="38" fontId="14" fillId="27" borderId="6" xfId="32" applyNumberFormat="1" applyFont="1" applyFill="1" applyBorder="1" applyAlignment="1">
      <alignment horizontal="right"/>
    </xf>
    <xf numFmtId="38" fontId="14" fillId="27" borderId="32" xfId="32" applyNumberFormat="1" applyFont="1" applyFill="1" applyBorder="1" applyAlignment="1">
      <alignment horizontal="right"/>
    </xf>
    <xf numFmtId="38" fontId="14" fillId="27" borderId="0" xfId="32" applyNumberFormat="1" applyFont="1" applyFill="1" applyBorder="1" applyAlignment="1">
      <alignment horizontal="right"/>
    </xf>
    <xf numFmtId="0" fontId="14" fillId="27" borderId="18" xfId="103" applyFont="1" applyFill="1" applyBorder="1"/>
    <xf numFmtId="38" fontId="14" fillId="0" borderId="0" xfId="32" applyNumberFormat="1" applyFont="1" applyFill="1" applyBorder="1" applyAlignment="1">
      <alignment horizontal="right"/>
    </xf>
    <xf numFmtId="10" fontId="13" fillId="0" borderId="0" xfId="109" quotePrefix="1" applyNumberFormat="1" applyFont="1" applyFill="1" applyBorder="1" applyAlignment="1" applyProtection="1">
      <alignment horizontal="right"/>
      <protection locked="0"/>
    </xf>
    <xf numFmtId="38" fontId="13" fillId="27" borderId="41" xfId="32" applyNumberFormat="1" applyFont="1" applyFill="1" applyBorder="1" applyProtection="1">
      <protection locked="0"/>
    </xf>
    <xf numFmtId="174" fontId="13" fillId="27" borderId="42" xfId="103" applyNumberFormat="1" applyFont="1" applyFill="1" applyBorder="1" applyProtection="1">
      <protection locked="0"/>
    </xf>
    <xf numFmtId="174" fontId="13" fillId="27" borderId="41" xfId="103" applyNumberFormat="1" applyFont="1" applyFill="1" applyBorder="1" applyProtection="1">
      <protection locked="0"/>
    </xf>
    <xf numFmtId="9" fontId="13" fillId="27" borderId="39" xfId="109" applyFont="1" applyFill="1" applyBorder="1" applyProtection="1">
      <protection locked="0"/>
    </xf>
    <xf numFmtId="37" fontId="13" fillId="27" borderId="0" xfId="103" applyNumberFormat="1" applyFont="1" applyFill="1" applyBorder="1" applyAlignment="1">
      <alignment horizontal="right"/>
    </xf>
    <xf numFmtId="37" fontId="14" fillId="27" borderId="0" xfId="103" applyNumberFormat="1" applyFont="1" applyFill="1" applyBorder="1"/>
    <xf numFmtId="0" fontId="14" fillId="27" borderId="0" xfId="103" applyFont="1" applyFill="1" applyBorder="1"/>
    <xf numFmtId="0" fontId="14" fillId="0" borderId="0" xfId="103" applyFont="1" applyBorder="1"/>
    <xf numFmtId="38" fontId="14" fillId="0" borderId="0" xfId="32" applyNumberFormat="1" applyFont="1" applyAlignment="1">
      <alignment horizontal="right"/>
    </xf>
    <xf numFmtId="10" fontId="14" fillId="27" borderId="0" xfId="109" applyNumberFormat="1" applyFont="1" applyFill="1"/>
    <xf numFmtId="37" fontId="14" fillId="28" borderId="17" xfId="0" applyNumberFormat="1" applyFont="1" applyFill="1" applyBorder="1"/>
    <xf numFmtId="165" fontId="14" fillId="28" borderId="18" xfId="29" applyNumberFormat="1" applyFont="1" applyFill="1" applyBorder="1"/>
    <xf numFmtId="2" fontId="14" fillId="28" borderId="15" xfId="0" applyNumberFormat="1" applyFont="1" applyFill="1" applyBorder="1"/>
    <xf numFmtId="2" fontId="14" fillId="28" borderId="17" xfId="0" applyNumberFormat="1" applyFont="1" applyFill="1" applyBorder="1"/>
    <xf numFmtId="2" fontId="14" fillId="28" borderId="20" xfId="0" applyNumberFormat="1" applyFont="1" applyFill="1" applyBorder="1"/>
    <xf numFmtId="37" fontId="14" fillId="26" borderId="17" xfId="0" applyNumberFormat="1" applyFont="1" applyFill="1" applyBorder="1"/>
    <xf numFmtId="165" fontId="14" fillId="26" borderId="18" xfId="29" applyNumberFormat="1" applyFont="1" applyFill="1" applyBorder="1"/>
    <xf numFmtId="2" fontId="14" fillId="26" borderId="15" xfId="0" applyNumberFormat="1" applyFont="1" applyFill="1" applyBorder="1"/>
    <xf numFmtId="2" fontId="14" fillId="26" borderId="17" xfId="0" applyNumberFormat="1" applyFont="1" applyFill="1" applyBorder="1"/>
    <xf numFmtId="2" fontId="14" fillId="26" borderId="20" xfId="0" applyNumberFormat="1" applyFont="1" applyFill="1" applyBorder="1"/>
    <xf numFmtId="37" fontId="14" fillId="29" borderId="17" xfId="0" applyNumberFormat="1" applyFont="1" applyFill="1" applyBorder="1"/>
    <xf numFmtId="165" fontId="14" fillId="29" borderId="18" xfId="29" applyNumberFormat="1" applyFont="1" applyFill="1" applyBorder="1"/>
    <xf numFmtId="2" fontId="14" fillId="29" borderId="15" xfId="0" applyNumberFormat="1" applyFont="1" applyFill="1" applyBorder="1"/>
    <xf numFmtId="2" fontId="14" fillId="29" borderId="17" xfId="0" applyNumberFormat="1" applyFont="1" applyFill="1" applyBorder="1"/>
    <xf numFmtId="2" fontId="14" fillId="29" borderId="20" xfId="0" applyNumberFormat="1" applyFont="1" applyFill="1" applyBorder="1"/>
    <xf numFmtId="0" fontId="14" fillId="0" borderId="17" xfId="0" applyFont="1" applyBorder="1"/>
    <xf numFmtId="165" fontId="14" fillId="0" borderId="18" xfId="29" applyNumberFormat="1" applyFont="1" applyBorder="1"/>
    <xf numFmtId="2" fontId="14" fillId="0" borderId="15" xfId="0" applyNumberFormat="1" applyFont="1" applyBorder="1"/>
    <xf numFmtId="2" fontId="14" fillId="0" borderId="17" xfId="0" applyNumberFormat="1" applyFont="1" applyBorder="1"/>
    <xf numFmtId="2" fontId="14" fillId="0" borderId="20" xfId="0" applyNumberFormat="1" applyFont="1" applyBorder="1"/>
    <xf numFmtId="0" fontId="14" fillId="27" borderId="46" xfId="0" applyFont="1" applyFill="1" applyBorder="1"/>
    <xf numFmtId="3" fontId="14" fillId="28" borderId="0" xfId="0" applyNumberFormat="1" applyFont="1" applyFill="1"/>
    <xf numFmtId="2" fontId="14" fillId="27" borderId="0" xfId="0" applyNumberFormat="1" applyFont="1" applyFill="1"/>
    <xf numFmtId="3" fontId="14" fillId="26" borderId="0" xfId="0" applyNumberFormat="1" applyFont="1" applyFill="1"/>
    <xf numFmtId="3" fontId="14" fillId="27" borderId="0" xfId="0" applyNumberFormat="1" applyFont="1" applyFill="1" applyAlignment="1">
      <alignment horizontal="center"/>
    </xf>
    <xf numFmtId="3" fontId="14" fillId="29" borderId="0" xfId="0" applyNumberFormat="1" applyFont="1" applyFill="1"/>
    <xf numFmtId="3" fontId="14" fillId="0" borderId="0" xfId="0" applyNumberFormat="1" applyFont="1"/>
    <xf numFmtId="168" fontId="14" fillId="0" borderId="0" xfId="0" applyNumberFormat="1" applyFont="1"/>
    <xf numFmtId="169" fontId="14" fillId="0" borderId="0" xfId="0" applyNumberFormat="1" applyFont="1" applyFill="1"/>
    <xf numFmtId="38" fontId="14" fillId="27" borderId="47" xfId="0" applyNumberFormat="1" applyFont="1" applyFill="1" applyBorder="1"/>
    <xf numFmtId="38" fontId="14" fillId="27" borderId="22" xfId="0" applyNumberFormat="1" applyFont="1" applyFill="1" applyBorder="1"/>
    <xf numFmtId="38" fontId="13" fillId="27" borderId="22" xfId="0" applyNumberFormat="1" applyFont="1" applyFill="1" applyBorder="1"/>
    <xf numFmtId="38" fontId="13" fillId="26" borderId="48" xfId="0" applyNumberFormat="1" applyFont="1" applyFill="1" applyBorder="1"/>
    <xf numFmtId="0" fontId="14" fillId="35" borderId="0" xfId="0" applyFont="1" applyFill="1" applyBorder="1" applyAlignment="1"/>
    <xf numFmtId="38" fontId="14" fillId="35" borderId="0" xfId="0" applyNumberFormat="1" applyFont="1" applyFill="1" applyBorder="1"/>
    <xf numFmtId="38" fontId="14" fillId="35" borderId="0" xfId="29" applyNumberFormat="1" applyFont="1" applyFill="1" applyBorder="1" applyAlignment="1"/>
    <xf numFmtId="0" fontId="14" fillId="35" borderId="0" xfId="0" applyFont="1" applyFill="1" applyBorder="1"/>
    <xf numFmtId="43" fontId="14" fillId="35" borderId="0" xfId="29" applyFont="1" applyFill="1" applyBorder="1" applyAlignment="1"/>
    <xf numFmtId="0" fontId="13" fillId="26" borderId="48" xfId="0" applyFont="1" applyFill="1" applyBorder="1" applyAlignment="1">
      <alignment horizontal="center" wrapText="1"/>
    </xf>
    <xf numFmtId="0" fontId="13" fillId="0" borderId="14" xfId="0" applyFont="1" applyFill="1" applyBorder="1"/>
    <xf numFmtId="38" fontId="13" fillId="0" borderId="23" xfId="0" applyNumberFormat="1" applyFont="1" applyFill="1" applyBorder="1"/>
    <xf numFmtId="38" fontId="13" fillId="0" borderId="48" xfId="0" applyNumberFormat="1" applyFont="1" applyFill="1" applyBorder="1"/>
    <xf numFmtId="165" fontId="10" fillId="26" borderId="0" xfId="29" applyNumberFormat="1" applyFill="1"/>
    <xf numFmtId="0" fontId="35" fillId="0" borderId="0" xfId="105" applyFont="1" applyFill="1" applyBorder="1" applyAlignment="1">
      <alignment horizontal="left" wrapText="1"/>
    </xf>
    <xf numFmtId="38" fontId="14" fillId="27" borderId="0" xfId="29" applyNumberFormat="1" applyFont="1" applyFill="1"/>
    <xf numFmtId="0" fontId="14" fillId="27" borderId="37" xfId="104" applyFont="1" applyFill="1" applyBorder="1"/>
    <xf numFmtId="0" fontId="14" fillId="0" borderId="0" xfId="104" applyFont="1"/>
    <xf numFmtId="0" fontId="14" fillId="27" borderId="0" xfId="104" applyFont="1" applyFill="1" applyBorder="1"/>
    <xf numFmtId="38" fontId="14" fillId="0" borderId="0" xfId="34" applyNumberFormat="1" applyFont="1"/>
    <xf numFmtId="0" fontId="14" fillId="0" borderId="0" xfId="104" applyFont="1" applyFill="1"/>
    <xf numFmtId="0" fontId="10" fillId="31" borderId="19" xfId="0" applyFont="1" applyFill="1" applyBorder="1"/>
    <xf numFmtId="0" fontId="14" fillId="0" borderId="0" xfId="103" applyFont="1" applyFill="1"/>
    <xf numFmtId="0" fontId="14" fillId="0" borderId="0" xfId="103" applyFont="1" applyFill="1" applyBorder="1"/>
    <xf numFmtId="0" fontId="14" fillId="35" borderId="38" xfId="103" quotePrefix="1" applyFont="1" applyFill="1" applyBorder="1"/>
    <xf numFmtId="0" fontId="14" fillId="35" borderId="34" xfId="103" applyFont="1" applyFill="1" applyBorder="1"/>
    <xf numFmtId="0" fontId="14" fillId="35" borderId="6" xfId="103" applyFont="1" applyFill="1" applyBorder="1"/>
    <xf numFmtId="0" fontId="14" fillId="35" borderId="32" xfId="103" applyFont="1" applyFill="1" applyBorder="1"/>
    <xf numFmtId="37" fontId="14" fillId="35" borderId="44" xfId="103" applyNumberFormat="1" applyFont="1" applyFill="1" applyBorder="1"/>
    <xf numFmtId="0" fontId="13" fillId="35" borderId="45" xfId="103" applyFont="1" applyFill="1" applyBorder="1"/>
    <xf numFmtId="0" fontId="14" fillId="35" borderId="41" xfId="103" applyFont="1" applyFill="1" applyBorder="1"/>
    <xf numFmtId="0" fontId="14" fillId="35" borderId="39" xfId="103" applyFont="1" applyFill="1" applyBorder="1"/>
    <xf numFmtId="0" fontId="14" fillId="35" borderId="38" xfId="103" applyFont="1" applyFill="1" applyBorder="1"/>
    <xf numFmtId="37" fontId="14" fillId="35" borderId="37" xfId="103" applyNumberFormat="1" applyFont="1" applyFill="1" applyBorder="1"/>
    <xf numFmtId="38" fontId="14" fillId="35" borderId="37" xfId="32" applyNumberFormat="1" applyFont="1" applyFill="1" applyBorder="1" applyAlignment="1">
      <alignment horizontal="right"/>
    </xf>
    <xf numFmtId="0" fontId="14" fillId="35" borderId="37" xfId="103" applyFont="1" applyFill="1" applyBorder="1"/>
    <xf numFmtId="0" fontId="14" fillId="35" borderId="40" xfId="103" applyFont="1" applyFill="1" applyBorder="1"/>
    <xf numFmtId="37" fontId="14" fillId="35" borderId="33" xfId="103" applyNumberFormat="1" applyFont="1" applyFill="1" applyBorder="1"/>
    <xf numFmtId="0" fontId="14" fillId="35" borderId="33" xfId="103" applyFont="1" applyFill="1" applyBorder="1"/>
    <xf numFmtId="0" fontId="14" fillId="35" borderId="10" xfId="103" applyFont="1" applyFill="1" applyBorder="1"/>
    <xf numFmtId="0" fontId="12" fillId="27" borderId="0" xfId="103" applyFont="1" applyFill="1" applyAlignment="1" applyProtection="1">
      <alignment horizontal="left"/>
      <protection locked="0"/>
    </xf>
    <xf numFmtId="3" fontId="12" fillId="27" borderId="0" xfId="0" applyNumberFormat="1" applyFont="1" applyFill="1"/>
    <xf numFmtId="0" fontId="12" fillId="27" borderId="0" xfId="0" applyFont="1" applyFill="1" applyAlignment="1" applyProtection="1">
      <alignment horizontal="left"/>
      <protection locked="0"/>
    </xf>
    <xf numFmtId="38" fontId="13" fillId="0" borderId="34" xfId="0" applyNumberFormat="1" applyFont="1" applyFill="1" applyBorder="1"/>
    <xf numFmtId="166" fontId="13" fillId="37" borderId="48" xfId="109" applyNumberFormat="1" applyFont="1" applyFill="1" applyBorder="1"/>
    <xf numFmtId="0" fontId="18" fillId="27" borderId="38" xfId="0" applyFont="1" applyFill="1" applyBorder="1"/>
    <xf numFmtId="0" fontId="18" fillId="27" borderId="37" xfId="0" applyFont="1" applyFill="1" applyBorder="1" applyAlignment="1" applyProtection="1">
      <alignment horizontal="center"/>
      <protection locked="0"/>
    </xf>
    <xf numFmtId="0" fontId="18" fillId="27" borderId="37" xfId="0" applyFont="1" applyFill="1" applyBorder="1"/>
    <xf numFmtId="0" fontId="17" fillId="27" borderId="37" xfId="104" applyFont="1" applyFill="1" applyBorder="1"/>
    <xf numFmtId="0" fontId="18" fillId="27" borderId="0" xfId="0" applyFont="1" applyFill="1" applyBorder="1" applyAlignment="1" applyProtection="1">
      <alignment horizontal="center"/>
      <protection locked="0"/>
    </xf>
    <xf numFmtId="0" fontId="18" fillId="27" borderId="0" xfId="0" applyFont="1" applyFill="1" applyBorder="1"/>
    <xf numFmtId="0" fontId="17" fillId="27" borderId="0" xfId="0" applyFont="1" applyFill="1" applyBorder="1"/>
    <xf numFmtId="0" fontId="17" fillId="27" borderId="0" xfId="104" applyFont="1" applyFill="1" applyBorder="1"/>
    <xf numFmtId="0" fontId="18" fillId="27" borderId="40" xfId="0" applyFont="1" applyFill="1" applyBorder="1"/>
    <xf numFmtId="0" fontId="18" fillId="27" borderId="33" xfId="0" applyFont="1" applyFill="1" applyBorder="1" applyAlignment="1" applyProtection="1">
      <alignment horizontal="center"/>
      <protection locked="0"/>
    </xf>
    <xf numFmtId="0" fontId="18" fillId="27" borderId="33" xfId="0" applyFont="1" applyFill="1" applyBorder="1" applyAlignment="1">
      <alignment horizontal="center"/>
    </xf>
    <xf numFmtId="0" fontId="17" fillId="27" borderId="33" xfId="104" applyFont="1" applyFill="1" applyBorder="1"/>
    <xf numFmtId="0" fontId="17" fillId="27" borderId="6" xfId="0" applyFont="1" applyFill="1" applyBorder="1" applyAlignment="1" applyProtection="1">
      <alignment horizontal="fill"/>
      <protection locked="0"/>
    </xf>
    <xf numFmtId="38" fontId="17" fillId="27" borderId="0" xfId="29" applyNumberFormat="1" applyFont="1" applyFill="1" applyBorder="1"/>
    <xf numFmtId="0" fontId="18" fillId="27" borderId="6" xfId="0" applyFont="1" applyFill="1" applyBorder="1" applyAlignment="1" applyProtection="1">
      <alignment horizontal="left"/>
      <protection locked="0"/>
    </xf>
    <xf numFmtId="37" fontId="18" fillId="28" borderId="0" xfId="0" applyNumberFormat="1" applyFont="1" applyFill="1" applyBorder="1" applyProtection="1">
      <protection locked="0"/>
    </xf>
    <xf numFmtId="37" fontId="17" fillId="27" borderId="0" xfId="0" applyNumberFormat="1" applyFont="1" applyFill="1" applyBorder="1"/>
    <xf numFmtId="43" fontId="17" fillId="27" borderId="0" xfId="29" applyFont="1" applyFill="1" applyBorder="1"/>
    <xf numFmtId="37" fontId="18" fillId="27" borderId="0" xfId="104" applyNumberFormat="1" applyFont="1" applyFill="1" applyBorder="1" applyProtection="1">
      <protection locked="0"/>
    </xf>
    <xf numFmtId="166" fontId="53" fillId="27" borderId="0" xfId="109" applyNumberFormat="1" applyFont="1" applyFill="1" applyBorder="1" applyAlignment="1">
      <alignment horizontal="center" vertical="center" wrapText="1"/>
    </xf>
    <xf numFmtId="0" fontId="17" fillId="27" borderId="6" xfId="0" applyFont="1" applyFill="1" applyBorder="1" applyAlignment="1" applyProtection="1">
      <alignment horizontal="left"/>
      <protection locked="0"/>
    </xf>
    <xf numFmtId="37" fontId="17" fillId="28" borderId="0" xfId="0" applyNumberFormat="1" applyFont="1" applyFill="1" applyBorder="1" applyProtection="1">
      <protection locked="0"/>
    </xf>
    <xf numFmtId="37" fontId="17" fillId="27" borderId="0" xfId="104" applyNumberFormat="1" applyFont="1" applyFill="1" applyBorder="1" applyProtection="1">
      <protection locked="0"/>
    </xf>
    <xf numFmtId="0" fontId="17" fillId="27" borderId="0" xfId="0" applyFont="1" applyFill="1" applyBorder="1" applyAlignment="1">
      <alignment horizontal="center"/>
    </xf>
    <xf numFmtId="165" fontId="53" fillId="27" borderId="0" xfId="0" applyNumberFormat="1" applyFont="1" applyFill="1" applyBorder="1"/>
    <xf numFmtId="37" fontId="17" fillId="27" borderId="0" xfId="0" applyNumberFormat="1" applyFont="1" applyFill="1" applyBorder="1" applyProtection="1">
      <protection locked="0"/>
    </xf>
    <xf numFmtId="10" fontId="53" fillId="27" borderId="0" xfId="109" applyNumberFormat="1" applyFont="1" applyFill="1" applyBorder="1"/>
    <xf numFmtId="0" fontId="17" fillId="27" borderId="6" xfId="0" applyFont="1" applyFill="1" applyBorder="1"/>
    <xf numFmtId="38" fontId="17" fillId="28" borderId="0" xfId="29" applyNumberFormat="1" applyFont="1" applyFill="1" applyBorder="1"/>
    <xf numFmtId="164" fontId="18" fillId="28" borderId="0" xfId="29" applyNumberFormat="1" applyFont="1" applyFill="1" applyBorder="1" applyProtection="1">
      <protection locked="0"/>
    </xf>
    <xf numFmtId="0" fontId="18" fillId="27" borderId="41" xfId="0" applyFont="1" applyFill="1" applyBorder="1" applyAlignment="1" applyProtection="1">
      <alignment horizontal="left"/>
      <protection locked="0"/>
    </xf>
    <xf numFmtId="38" fontId="18" fillId="0" borderId="30" xfId="29" applyNumberFormat="1" applyFont="1" applyFill="1" applyBorder="1" applyProtection="1">
      <protection locked="0"/>
    </xf>
    <xf numFmtId="38" fontId="18" fillId="27" borderId="30" xfId="29" applyNumberFormat="1" applyFont="1" applyFill="1" applyBorder="1" applyProtection="1">
      <protection locked="0"/>
    </xf>
    <xf numFmtId="38" fontId="18" fillId="0" borderId="30" xfId="29" applyNumberFormat="1" applyFont="1" applyBorder="1" applyProtection="1">
      <protection locked="0"/>
    </xf>
    <xf numFmtId="38" fontId="18" fillId="27" borderId="30" xfId="29" applyNumberFormat="1" applyFont="1" applyFill="1" applyBorder="1"/>
    <xf numFmtId="38" fontId="17" fillId="27" borderId="0" xfId="34" applyNumberFormat="1" applyFont="1" applyFill="1" applyBorder="1"/>
    <xf numFmtId="0" fontId="17" fillId="27" borderId="40" xfId="0" applyFont="1" applyFill="1" applyBorder="1"/>
    <xf numFmtId="0" fontId="17" fillId="27" borderId="33" xfId="0" applyFont="1" applyFill="1" applyBorder="1"/>
    <xf numFmtId="38" fontId="17" fillId="27" borderId="33" xfId="29" applyNumberFormat="1" applyFont="1" applyFill="1" applyBorder="1"/>
    <xf numFmtId="38" fontId="18" fillId="27" borderId="33" xfId="34" applyNumberFormat="1" applyFont="1" applyFill="1" applyBorder="1" applyProtection="1">
      <protection locked="0"/>
    </xf>
    <xf numFmtId="0" fontId="17" fillId="27" borderId="0" xfId="104" applyFont="1" applyFill="1"/>
    <xf numFmtId="38" fontId="17" fillId="27" borderId="0" xfId="34" applyNumberFormat="1" applyFont="1" applyFill="1"/>
    <xf numFmtId="0" fontId="18" fillId="27" borderId="0" xfId="104" applyFont="1" applyFill="1"/>
    <xf numFmtId="0" fontId="18" fillId="27" borderId="37" xfId="0" applyFont="1" applyFill="1" applyBorder="1" applyAlignment="1">
      <alignment horizontal="center"/>
    </xf>
    <xf numFmtId="15" fontId="18" fillId="27" borderId="33" xfId="0" quotePrefix="1" applyNumberFormat="1" applyFont="1" applyFill="1" applyBorder="1" applyAlignment="1" applyProtection="1">
      <alignment horizontal="center"/>
      <protection locked="0"/>
    </xf>
    <xf numFmtId="0" fontId="54" fillId="27" borderId="0" xfId="0" applyFont="1" applyFill="1" applyAlignment="1" applyProtection="1">
      <alignment horizontal="left"/>
      <protection locked="0"/>
    </xf>
    <xf numFmtId="166" fontId="17" fillId="27" borderId="0" xfId="109" applyNumberFormat="1" applyFont="1" applyFill="1" applyProtection="1">
      <protection locked="0"/>
    </xf>
    <xf numFmtId="164" fontId="18" fillId="27" borderId="30" xfId="29" applyNumberFormat="1" applyFont="1" applyFill="1" applyBorder="1" applyProtection="1">
      <protection locked="0"/>
    </xf>
    <xf numFmtId="10" fontId="18" fillId="27" borderId="30" xfId="0" applyNumberFormat="1" applyFont="1" applyFill="1" applyBorder="1" applyProtection="1">
      <protection locked="0"/>
    </xf>
    <xf numFmtId="174" fontId="14" fillId="29" borderId="18" xfId="103" applyNumberFormat="1" applyFont="1" applyFill="1" applyBorder="1" applyProtection="1">
      <protection locked="0"/>
    </xf>
    <xf numFmtId="0" fontId="13" fillId="27" borderId="41" xfId="103" applyFont="1" applyFill="1" applyBorder="1" applyAlignment="1" applyProtection="1">
      <alignment horizontal="left"/>
      <protection locked="0"/>
    </xf>
    <xf numFmtId="38" fontId="13" fillId="27" borderId="41" xfId="103" applyNumberFormat="1" applyFont="1" applyFill="1" applyBorder="1"/>
    <xf numFmtId="10" fontId="13" fillId="27" borderId="39" xfId="109" quotePrefix="1" applyNumberFormat="1" applyFont="1" applyFill="1" applyBorder="1" applyAlignment="1" applyProtection="1">
      <alignment horizontal="right"/>
      <protection locked="0"/>
    </xf>
    <xf numFmtId="38" fontId="13" fillId="24" borderId="0" xfId="0" applyNumberFormat="1" applyFont="1" applyFill="1"/>
    <xf numFmtId="0" fontId="12" fillId="27" borderId="0" xfId="0" applyFont="1" applyFill="1"/>
    <xf numFmtId="164" fontId="17" fillId="28" borderId="0" xfId="29" applyNumberFormat="1" applyFont="1" applyFill="1" applyProtection="1">
      <protection locked="0"/>
    </xf>
    <xf numFmtId="0" fontId="18" fillId="28" borderId="37" xfId="0" applyFont="1" applyFill="1" applyBorder="1" applyAlignment="1" applyProtection="1">
      <alignment horizontal="center" wrapText="1"/>
      <protection locked="0"/>
    </xf>
    <xf numFmtId="15" fontId="18" fillId="28" borderId="33" xfId="0" quotePrefix="1" applyNumberFormat="1" applyFont="1" applyFill="1" applyBorder="1" applyAlignment="1" applyProtection="1">
      <alignment horizontal="center"/>
      <protection locked="0"/>
    </xf>
    <xf numFmtId="0" fontId="13" fillId="27" borderId="17" xfId="0" applyFont="1" applyFill="1" applyBorder="1" applyAlignment="1">
      <alignment horizontal="left"/>
    </xf>
    <xf numFmtId="0" fontId="13" fillId="36" borderId="48" xfId="0" applyFont="1" applyFill="1" applyBorder="1" applyAlignment="1">
      <alignment horizontal="center" wrapText="1"/>
    </xf>
    <xf numFmtId="0" fontId="13" fillId="36" borderId="49" xfId="0" applyFont="1" applyFill="1" applyBorder="1" applyAlignment="1">
      <alignment horizontal="center" wrapText="1"/>
    </xf>
    <xf numFmtId="0" fontId="13" fillId="24" borderId="46" xfId="0" applyFont="1" applyFill="1" applyBorder="1" applyAlignment="1">
      <alignment horizontal="center" wrapText="1"/>
    </xf>
    <xf numFmtId="0" fontId="13" fillId="24" borderId="50" xfId="0" applyFont="1" applyFill="1" applyBorder="1" applyAlignment="1">
      <alignment horizontal="center" wrapText="1"/>
    </xf>
    <xf numFmtId="165" fontId="13" fillId="27" borderId="25" xfId="29" applyNumberFormat="1" applyFont="1" applyFill="1" applyBorder="1" applyAlignment="1">
      <alignment horizontal="center"/>
    </xf>
    <xf numFmtId="3" fontId="13" fillId="24" borderId="24" xfId="0" applyNumberFormat="1" applyFont="1" applyFill="1" applyBorder="1" applyAlignment="1">
      <alignment horizontal="center"/>
    </xf>
    <xf numFmtId="3" fontId="13" fillId="24" borderId="27" xfId="0" applyNumberFormat="1" applyFont="1" applyFill="1" applyBorder="1" applyAlignment="1">
      <alignment horizontal="center"/>
    </xf>
    <xf numFmtId="165" fontId="13" fillId="36" borderId="25" xfId="29" applyNumberFormat="1" applyFont="1" applyFill="1" applyBorder="1" applyAlignment="1">
      <alignment horizontal="center"/>
    </xf>
    <xf numFmtId="3" fontId="13" fillId="36" borderId="27" xfId="0" applyNumberFormat="1" applyFont="1" applyFill="1" applyBorder="1" applyAlignment="1">
      <alignment horizontal="center"/>
    </xf>
    <xf numFmtId="169" fontId="13" fillId="27" borderId="27" xfId="0" quotePrefix="1" applyNumberFormat="1" applyFont="1" applyFill="1" applyBorder="1" applyAlignment="1">
      <alignment horizontal="center"/>
    </xf>
    <xf numFmtId="0" fontId="14" fillId="27" borderId="24" xfId="0" applyFont="1" applyFill="1" applyBorder="1"/>
    <xf numFmtId="0" fontId="13" fillId="24" borderId="26" xfId="0" applyFont="1" applyFill="1" applyBorder="1" applyAlignment="1">
      <alignment horizontal="center" vertical="top" wrapText="1"/>
    </xf>
    <xf numFmtId="0" fontId="13" fillId="36" borderId="47" xfId="0" applyFont="1" applyFill="1" applyBorder="1" applyAlignment="1">
      <alignment horizontal="center" vertical="top" wrapText="1"/>
    </xf>
    <xf numFmtId="3" fontId="13" fillId="24" borderId="51" xfId="0" quotePrefix="1" applyNumberFormat="1" applyFont="1" applyFill="1" applyBorder="1" applyAlignment="1">
      <alignment horizontal="center"/>
    </xf>
    <xf numFmtId="3" fontId="13" fillId="36" borderId="48" xfId="0" quotePrefix="1" applyNumberFormat="1" applyFont="1" applyFill="1" applyBorder="1" applyAlignment="1">
      <alignment horizontal="center"/>
    </xf>
    <xf numFmtId="0" fontId="13" fillId="36" borderId="26" xfId="0" applyFont="1" applyFill="1" applyBorder="1" applyAlignment="1">
      <alignment horizontal="center" vertical="top" wrapText="1"/>
    </xf>
    <xf numFmtId="0" fontId="13" fillId="36" borderId="28" xfId="0" applyFont="1" applyFill="1" applyBorder="1" applyAlignment="1">
      <alignment horizontal="center" vertical="top" wrapText="1"/>
    </xf>
    <xf numFmtId="0" fontId="13" fillId="36" borderId="52" xfId="0" applyFont="1" applyFill="1" applyBorder="1" applyAlignment="1">
      <alignment horizontal="center" vertical="top" wrapText="1"/>
    </xf>
    <xf numFmtId="0" fontId="13" fillId="36" borderId="24" xfId="0" quotePrefix="1" applyFont="1" applyFill="1" applyBorder="1" applyAlignment="1">
      <alignment horizontal="center"/>
    </xf>
    <xf numFmtId="0" fontId="13" fillId="36" borderId="53" xfId="0" applyFont="1" applyFill="1" applyBorder="1" applyAlignment="1">
      <alignment horizontal="center"/>
    </xf>
    <xf numFmtId="0" fontId="13" fillId="36" borderId="27" xfId="0" quotePrefix="1" applyFont="1" applyFill="1" applyBorder="1" applyAlignment="1">
      <alignment horizontal="center"/>
    </xf>
    <xf numFmtId="165" fontId="13" fillId="36" borderId="46" xfId="29" applyNumberFormat="1" applyFont="1" applyFill="1" applyBorder="1" applyAlignment="1">
      <alignment horizontal="center"/>
    </xf>
    <xf numFmtId="0" fontId="14" fillId="28" borderId="44" xfId="0" applyFont="1" applyFill="1" applyBorder="1" applyAlignment="1"/>
    <xf numFmtId="0" fontId="13" fillId="28" borderId="44" xfId="0" applyFont="1" applyFill="1" applyBorder="1" applyAlignment="1"/>
    <xf numFmtId="38" fontId="13" fillId="28" borderId="45" xfId="0" applyNumberFormat="1" applyFont="1" applyFill="1" applyBorder="1" applyAlignment="1"/>
    <xf numFmtId="168" fontId="14" fillId="27" borderId="37" xfId="104" applyNumberFormat="1" applyFont="1" applyFill="1" applyBorder="1"/>
    <xf numFmtId="168" fontId="14" fillId="27" borderId="34" xfId="104" applyNumberFormat="1" applyFont="1" applyFill="1" applyBorder="1"/>
    <xf numFmtId="168" fontId="14" fillId="27" borderId="0" xfId="104" applyNumberFormat="1" applyFont="1" applyFill="1" applyBorder="1"/>
    <xf numFmtId="168" fontId="14" fillId="27" borderId="32" xfId="104" applyNumberFormat="1" applyFont="1" applyFill="1" applyBorder="1"/>
    <xf numFmtId="168" fontId="18" fillId="33" borderId="38" xfId="104" applyNumberFormat="1" applyFont="1" applyFill="1" applyBorder="1" applyAlignment="1">
      <alignment horizontal="centerContinuous"/>
    </xf>
    <xf numFmtId="168" fontId="18" fillId="33" borderId="34" xfId="104" applyNumberFormat="1" applyFont="1" applyFill="1" applyBorder="1" applyAlignment="1">
      <alignment horizontal="centerContinuous"/>
    </xf>
    <xf numFmtId="168" fontId="18" fillId="33" borderId="40" xfId="104" applyNumberFormat="1" applyFont="1" applyFill="1" applyBorder="1" applyAlignment="1">
      <alignment horizontal="centerContinuous"/>
    </xf>
    <xf numFmtId="168" fontId="18" fillId="33" borderId="10" xfId="104" applyNumberFormat="1" applyFont="1" applyFill="1" applyBorder="1" applyAlignment="1">
      <alignment horizontal="centerContinuous"/>
    </xf>
    <xf numFmtId="168" fontId="17" fillId="27" borderId="0" xfId="104" applyNumberFormat="1" applyFont="1" applyFill="1" applyBorder="1"/>
    <xf numFmtId="168" fontId="17" fillId="27" borderId="32" xfId="104" applyNumberFormat="1" applyFont="1" applyFill="1" applyBorder="1"/>
    <xf numFmtId="168" fontId="17" fillId="33" borderId="43" xfId="29" applyNumberFormat="1" applyFont="1" applyFill="1" applyBorder="1"/>
    <xf numFmtId="168" fontId="17" fillId="27" borderId="45" xfId="104" applyNumberFormat="1" applyFont="1" applyFill="1" applyBorder="1"/>
    <xf numFmtId="168" fontId="21" fillId="27" borderId="0" xfId="29" applyNumberFormat="1" applyFont="1" applyFill="1" applyBorder="1"/>
    <xf numFmtId="168" fontId="26" fillId="27" borderId="32" xfId="0" applyNumberFormat="1" applyFont="1" applyFill="1" applyBorder="1"/>
    <xf numFmtId="168" fontId="53" fillId="27" borderId="32" xfId="0" applyNumberFormat="1" applyFont="1" applyFill="1" applyBorder="1"/>
    <xf numFmtId="168" fontId="26" fillId="27" borderId="32" xfId="29" applyNumberFormat="1" applyFont="1" applyFill="1" applyBorder="1"/>
    <xf numFmtId="168" fontId="17" fillId="27" borderId="33" xfId="104" applyNumberFormat="1" applyFont="1" applyFill="1" applyBorder="1"/>
    <xf numFmtId="168" fontId="17" fillId="27" borderId="10" xfId="104" applyNumberFormat="1" applyFont="1" applyFill="1" applyBorder="1"/>
    <xf numFmtId="168" fontId="17" fillId="27" borderId="0" xfId="104" applyNumberFormat="1" applyFont="1" applyFill="1"/>
    <xf numFmtId="168" fontId="14" fillId="0" borderId="0" xfId="104" applyNumberFormat="1" applyFont="1"/>
    <xf numFmtId="179" fontId="13" fillId="27" borderId="15" xfId="109" applyNumberFormat="1" applyFont="1" applyFill="1" applyBorder="1"/>
    <xf numFmtId="164" fontId="17" fillId="27" borderId="0" xfId="33" applyNumberFormat="1" applyFont="1" applyFill="1" applyProtection="1">
      <protection locked="0"/>
    </xf>
    <xf numFmtId="0" fontId="17" fillId="27" borderId="37" xfId="0" applyFont="1" applyFill="1" applyBorder="1" applyAlignment="1">
      <alignment horizontal="center"/>
    </xf>
    <xf numFmtId="38" fontId="18" fillId="27" borderId="33" xfId="29" applyNumberFormat="1" applyFont="1" applyFill="1" applyBorder="1" applyAlignment="1">
      <alignment horizontal="center"/>
    </xf>
    <xf numFmtId="0" fontId="17" fillId="27" borderId="33" xfId="104" applyFont="1" applyFill="1" applyBorder="1" applyAlignment="1">
      <alignment horizontal="center"/>
    </xf>
    <xf numFmtId="38" fontId="13" fillId="28" borderId="43" xfId="0" applyNumberFormat="1" applyFont="1" applyFill="1" applyBorder="1" applyAlignment="1"/>
    <xf numFmtId="0" fontId="31" fillId="27" borderId="43" xfId="0" quotePrefix="1" applyFont="1" applyFill="1" applyBorder="1" applyAlignment="1">
      <alignment horizontal="center"/>
    </xf>
    <xf numFmtId="0" fontId="31" fillId="27" borderId="43" xfId="0" applyFont="1" applyFill="1" applyBorder="1" applyAlignment="1">
      <alignment horizontal="center"/>
    </xf>
    <xf numFmtId="0" fontId="31" fillId="27" borderId="13" xfId="0" applyFont="1" applyFill="1" applyBorder="1" applyAlignment="1">
      <alignment horizontal="center"/>
    </xf>
    <xf numFmtId="0" fontId="23" fillId="31" borderId="0" xfId="0" applyFont="1" applyFill="1" applyAlignment="1">
      <alignment horizontal="center" vertical="center" wrapText="1"/>
    </xf>
    <xf numFmtId="38" fontId="14" fillId="24" borderId="0" xfId="0" applyNumberFormat="1" applyFont="1" applyFill="1"/>
    <xf numFmtId="38" fontId="14" fillId="27" borderId="0" xfId="0" applyNumberFormat="1" applyFont="1" applyFill="1"/>
    <xf numFmtId="38" fontId="14" fillId="27" borderId="33" xfId="0" applyNumberFormat="1" applyFont="1" applyFill="1" applyBorder="1"/>
    <xf numFmtId="38" fontId="0" fillId="27" borderId="0" xfId="0" applyNumberFormat="1" applyFill="1"/>
    <xf numFmtId="0" fontId="21" fillId="31" borderId="13" xfId="0" applyFont="1" applyFill="1" applyBorder="1" applyAlignment="1">
      <alignment horizontal="centerContinuous"/>
    </xf>
    <xf numFmtId="0" fontId="23" fillId="31" borderId="13" xfId="0" applyFont="1" applyFill="1" applyBorder="1" applyAlignment="1">
      <alignment horizontal="centerContinuous"/>
    </xf>
    <xf numFmtId="0" fontId="23" fillId="31" borderId="45" xfId="0" applyFont="1" applyFill="1" applyBorder="1" applyAlignment="1">
      <alignment horizontal="centerContinuous"/>
    </xf>
    <xf numFmtId="0" fontId="23" fillId="37" borderId="35" xfId="0" applyFont="1" applyFill="1" applyBorder="1" applyAlignment="1">
      <alignment horizontal="left" vertical="center" wrapText="1"/>
    </xf>
    <xf numFmtId="0" fontId="23" fillId="37" borderId="18" xfId="0" applyFont="1" applyFill="1" applyBorder="1" applyAlignment="1">
      <alignment horizontal="left"/>
    </xf>
    <xf numFmtId="0" fontId="23" fillId="0" borderId="42" xfId="0" applyFont="1" applyFill="1" applyBorder="1" applyAlignment="1">
      <alignment horizontal="left"/>
    </xf>
    <xf numFmtId="38" fontId="14" fillId="27" borderId="32" xfId="0" applyNumberFormat="1" applyFont="1" applyFill="1" applyBorder="1"/>
    <xf numFmtId="38" fontId="14" fillId="24" borderId="10" xfId="0" applyNumberFormat="1" applyFont="1" applyFill="1" applyBorder="1"/>
    <xf numFmtId="38" fontId="0" fillId="27" borderId="32" xfId="0" applyNumberFormat="1" applyFill="1" applyBorder="1"/>
    <xf numFmtId="0" fontId="21" fillId="31" borderId="13" xfId="0" applyFont="1" applyFill="1" applyBorder="1" applyAlignment="1">
      <alignment horizontal="center" vertical="center" wrapText="1"/>
    </xf>
    <xf numFmtId="0" fontId="21" fillId="31" borderId="45" xfId="0" applyFont="1" applyFill="1" applyBorder="1" applyAlignment="1">
      <alignment horizontal="center" vertical="center" wrapText="1"/>
    </xf>
    <xf numFmtId="0" fontId="21" fillId="37" borderId="18" xfId="0" applyFont="1" applyFill="1" applyBorder="1" applyAlignment="1">
      <alignment horizontal="left" vertical="center" wrapText="1"/>
    </xf>
    <xf numFmtId="0" fontId="21" fillId="37" borderId="36" xfId="0" applyFont="1" applyFill="1" applyBorder="1" applyAlignment="1">
      <alignment horizontal="left" vertical="center" wrapText="1"/>
    </xf>
    <xf numFmtId="38" fontId="13" fillId="27" borderId="30" xfId="0" applyNumberFormat="1" applyFont="1" applyFill="1" applyBorder="1"/>
    <xf numFmtId="38" fontId="13" fillId="27" borderId="39" xfId="0" applyNumberFormat="1" applyFont="1" applyFill="1" applyBorder="1"/>
    <xf numFmtId="0" fontId="23" fillId="27" borderId="35" xfId="0" applyFont="1" applyFill="1" applyBorder="1" applyAlignment="1">
      <alignment horizontal="center" vertical="center" wrapText="1"/>
    </xf>
    <xf numFmtId="38" fontId="13" fillId="26" borderId="18" xfId="0" applyNumberFormat="1" applyFont="1" applyFill="1" applyBorder="1" applyAlignment="1">
      <alignment horizontal="right" vertical="center" wrapText="1"/>
    </xf>
    <xf numFmtId="38" fontId="13" fillId="26" borderId="36" xfId="0" applyNumberFormat="1" applyFont="1" applyFill="1" applyBorder="1" applyAlignment="1">
      <alignment horizontal="right" vertical="center" wrapText="1"/>
    </xf>
    <xf numFmtId="38" fontId="13" fillId="36" borderId="18" xfId="0" applyNumberFormat="1" applyFont="1" applyFill="1" applyBorder="1" applyAlignment="1">
      <alignment horizontal="right" vertical="center" wrapText="1"/>
    </xf>
    <xf numFmtId="38" fontId="13" fillId="36" borderId="36" xfId="0" applyNumberFormat="1" applyFont="1" applyFill="1" applyBorder="1" applyAlignment="1">
      <alignment horizontal="right" vertical="center" wrapText="1"/>
    </xf>
    <xf numFmtId="38" fontId="13" fillId="26" borderId="42" xfId="0" applyNumberFormat="1" applyFont="1" applyFill="1" applyBorder="1"/>
    <xf numFmtId="38" fontId="13" fillId="36" borderId="42" xfId="0" applyNumberFormat="1" applyFont="1" applyFill="1" applyBorder="1"/>
    <xf numFmtId="0" fontId="12" fillId="27" borderId="0" xfId="0" applyFont="1" applyFill="1" applyBorder="1" applyAlignment="1"/>
    <xf numFmtId="0" fontId="24" fillId="27" borderId="0" xfId="0" applyFont="1" applyFill="1" applyBorder="1" applyAlignment="1"/>
    <xf numFmtId="0" fontId="0" fillId="0" borderId="0" xfId="0" applyBorder="1"/>
    <xf numFmtId="0" fontId="13" fillId="27" borderId="0" xfId="0" applyFont="1" applyFill="1" applyBorder="1" applyAlignment="1"/>
    <xf numFmtId="0" fontId="27" fillId="27" borderId="0" xfId="0" applyFont="1" applyFill="1" applyBorder="1" applyAlignment="1"/>
    <xf numFmtId="9" fontId="13" fillId="27" borderId="47" xfId="109" applyFont="1" applyFill="1" applyBorder="1"/>
    <xf numFmtId="166" fontId="0" fillId="27" borderId="0" xfId="109" applyNumberFormat="1" applyFont="1" applyFill="1" applyBorder="1" applyAlignment="1">
      <alignment horizontal="center"/>
    </xf>
    <xf numFmtId="166" fontId="13" fillId="0" borderId="43" xfId="109" applyNumberFormat="1" applyFont="1" applyFill="1" applyBorder="1" applyAlignment="1">
      <alignment horizontal="center"/>
    </xf>
    <xf numFmtId="166" fontId="0" fillId="32" borderId="43" xfId="109" applyNumberFormat="1" applyFont="1" applyFill="1" applyBorder="1" applyAlignment="1">
      <alignment horizontal="center"/>
    </xf>
    <xf numFmtId="166" fontId="13" fillId="32" borderId="43" xfId="109" applyNumberFormat="1" applyFont="1" applyFill="1" applyBorder="1" applyAlignment="1">
      <alignment horizontal="center"/>
    </xf>
    <xf numFmtId="166" fontId="0" fillId="27" borderId="0" xfId="109" applyNumberFormat="1" applyFont="1" applyFill="1" applyAlignment="1">
      <alignment horizontal="center"/>
    </xf>
    <xf numFmtId="166" fontId="0" fillId="0" borderId="0" xfId="109" applyNumberFormat="1" applyFont="1" applyAlignment="1">
      <alignment horizontal="center"/>
    </xf>
    <xf numFmtId="166" fontId="0" fillId="27" borderId="43" xfId="109" applyNumberFormat="1" applyFont="1" applyFill="1" applyBorder="1" applyAlignment="1">
      <alignment horizontal="center"/>
    </xf>
    <xf numFmtId="9" fontId="0" fillId="27" borderId="43" xfId="109" applyFont="1" applyFill="1" applyBorder="1" applyAlignment="1">
      <alignment horizontal="center"/>
    </xf>
    <xf numFmtId="3" fontId="14" fillId="32" borderId="43" xfId="0" applyNumberFormat="1" applyFont="1" applyFill="1" applyBorder="1"/>
    <xf numFmtId="3" fontId="0" fillId="32" borderId="43" xfId="0" applyNumberFormat="1" applyFill="1" applyBorder="1"/>
    <xf numFmtId="43" fontId="14" fillId="0" borderId="0" xfId="29" applyFont="1"/>
    <xf numFmtId="0" fontId="0" fillId="0" borderId="0" xfId="0" quotePrefix="1"/>
    <xf numFmtId="0" fontId="35" fillId="0" borderId="22" xfId="105" applyFont="1" applyFill="1" applyBorder="1" applyAlignment="1">
      <alignment horizontal="left" wrapText="1"/>
    </xf>
    <xf numFmtId="168" fontId="18" fillId="33" borderId="6" xfId="0" applyNumberFormat="1" applyFont="1" applyFill="1" applyBorder="1"/>
    <xf numFmtId="168" fontId="17" fillId="33" borderId="32" xfId="104" applyNumberFormat="1" applyFont="1" applyFill="1" applyBorder="1"/>
    <xf numFmtId="38" fontId="14" fillId="0" borderId="0" xfId="0" applyNumberFormat="1" applyFont="1" applyFill="1" applyBorder="1" applyAlignment="1"/>
    <xf numFmtId="0" fontId="35" fillId="0" borderId="22" xfId="105" applyFont="1" applyFill="1" applyBorder="1" applyAlignment="1"/>
    <xf numFmtId="15" fontId="35" fillId="0" borderId="22" xfId="105" applyNumberFormat="1" applyFont="1" applyFill="1" applyBorder="1" applyAlignment="1">
      <alignment horizontal="center" wrapText="1"/>
    </xf>
    <xf numFmtId="40" fontId="35" fillId="0" borderId="22" xfId="105" applyNumberFormat="1" applyFont="1" applyFill="1" applyBorder="1" applyAlignment="1">
      <alignment horizontal="right" wrapText="1"/>
    </xf>
    <xf numFmtId="0" fontId="35" fillId="0" borderId="0" xfId="105" applyFont="1" applyFill="1" applyBorder="1" applyAlignment="1"/>
    <xf numFmtId="15" fontId="35" fillId="0" borderId="0" xfId="105" applyNumberFormat="1" applyFont="1" applyFill="1" applyBorder="1" applyAlignment="1">
      <alignment horizontal="center" wrapText="1"/>
    </xf>
    <xf numFmtId="37" fontId="17" fillId="0" borderId="0" xfId="0" applyNumberFormat="1" applyFont="1" applyFill="1" applyBorder="1" applyProtection="1">
      <protection locked="0"/>
    </xf>
    <xf numFmtId="0" fontId="17" fillId="0" borderId="0" xfId="0" applyFont="1" applyFill="1" applyBorder="1"/>
    <xf numFmtId="38" fontId="71" fillId="27" borderId="0" xfId="29" applyNumberFormat="1" applyFont="1" applyFill="1" applyBorder="1"/>
    <xf numFmtId="9" fontId="14" fillId="27" borderId="0" xfId="109" applyFont="1" applyFill="1" applyAlignment="1">
      <alignment horizontal="right"/>
    </xf>
    <xf numFmtId="10" fontId="14" fillId="0" borderId="0" xfId="109" applyNumberFormat="1" applyFont="1"/>
    <xf numFmtId="0" fontId="13" fillId="0" borderId="0" xfId="0" quotePrefix="1" applyFont="1" applyFill="1"/>
    <xf numFmtId="0" fontId="0" fillId="36" borderId="0" xfId="0" quotePrefix="1" applyFill="1"/>
    <xf numFmtId="0" fontId="10" fillId="0" borderId="0" xfId="0" quotePrefix="1" applyFont="1" applyFill="1"/>
    <xf numFmtId="38" fontId="13" fillId="27" borderId="0" xfId="32" applyNumberFormat="1" applyFont="1" applyFill="1" applyAlignment="1">
      <alignment horizontal="right"/>
    </xf>
    <xf numFmtId="9" fontId="13" fillId="27" borderId="0" xfId="109" applyFont="1" applyFill="1" applyAlignment="1">
      <alignment horizontal="right"/>
    </xf>
    <xf numFmtId="38" fontId="14" fillId="24" borderId="0" xfId="0" applyNumberFormat="1" applyFont="1" applyFill="1" applyBorder="1"/>
    <xf numFmtId="38" fontId="14" fillId="27" borderId="0" xfId="0" applyNumberFormat="1" applyFont="1" applyFill="1" applyBorder="1"/>
    <xf numFmtId="0" fontId="23" fillId="31" borderId="13" xfId="0" applyFont="1" applyFill="1" applyBorder="1" applyAlignment="1">
      <alignment horizontal="centerContinuous" vertical="center" wrapText="1"/>
    </xf>
    <xf numFmtId="38" fontId="0" fillId="27" borderId="0" xfId="0" applyNumberFormat="1" applyFill="1" applyBorder="1"/>
    <xf numFmtId="37" fontId="17" fillId="39" borderId="0" xfId="0" applyNumberFormat="1" applyFont="1" applyFill="1" applyBorder="1" applyProtection="1">
      <protection locked="0"/>
    </xf>
    <xf numFmtId="3" fontId="18" fillId="41" borderId="0" xfId="0" applyNumberFormat="1" applyFont="1" applyFill="1" applyAlignment="1">
      <alignment horizontal="right" vertical="center"/>
    </xf>
    <xf numFmtId="3" fontId="17" fillId="41" borderId="0" xfId="0" applyNumberFormat="1" applyFont="1" applyFill="1" applyAlignment="1">
      <alignment horizontal="right" vertical="center"/>
    </xf>
    <xf numFmtId="0" fontId="10" fillId="0" borderId="0" xfId="0" applyFont="1"/>
    <xf numFmtId="0" fontId="10" fillId="0" borderId="0" xfId="0" quotePrefix="1" applyFont="1" applyBorder="1"/>
    <xf numFmtId="38" fontId="0" fillId="0" borderId="0" xfId="0" applyNumberFormat="1" applyFill="1"/>
    <xf numFmtId="40" fontId="35" fillId="0" borderId="0" xfId="105" applyNumberFormat="1" applyFont="1" applyFill="1" applyBorder="1" applyAlignment="1">
      <alignment horizontal="right" wrapText="1"/>
    </xf>
    <xf numFmtId="0" fontId="0" fillId="0" borderId="0" xfId="0"/>
    <xf numFmtId="0" fontId="49" fillId="0" borderId="0" xfId="105" applyFont="1" applyFill="1" applyBorder="1" applyAlignment="1">
      <alignment horizontal="left" wrapText="1"/>
    </xf>
    <xf numFmtId="0" fontId="103" fillId="39" borderId="0" xfId="104" applyFont="1" applyFill="1"/>
    <xf numFmtId="0" fontId="104" fillId="39" borderId="0" xfId="104" applyFont="1" applyFill="1"/>
    <xf numFmtId="0" fontId="14" fillId="39" borderId="0" xfId="104" applyFont="1" applyFill="1"/>
    <xf numFmtId="0" fontId="10" fillId="27" borderId="43" xfId="0" applyFont="1" applyFill="1" applyBorder="1"/>
    <xf numFmtId="0" fontId="10" fillId="36" borderId="0" xfId="0" quotePrefix="1" applyFont="1" applyFill="1"/>
    <xf numFmtId="0" fontId="10" fillId="0" borderId="0" xfId="0" quotePrefix="1" applyFont="1" applyFill="1" applyBorder="1"/>
    <xf numFmtId="165" fontId="34" fillId="0" borderId="0" xfId="29" applyNumberFormat="1" applyFont="1" applyAlignment="1">
      <alignment horizontal="left" wrapText="1"/>
    </xf>
    <xf numFmtId="37" fontId="17" fillId="61" borderId="0" xfId="0" applyNumberFormat="1" applyFont="1" applyFill="1" applyBorder="1" applyProtection="1">
      <protection locked="0"/>
    </xf>
    <xf numFmtId="0" fontId="10" fillId="27" borderId="0" xfId="0" applyFont="1" applyFill="1"/>
    <xf numFmtId="0" fontId="18" fillId="28" borderId="6" xfId="0" quotePrefix="1" applyFont="1" applyFill="1" applyBorder="1"/>
    <xf numFmtId="0" fontId="0" fillId="62" borderId="0" xfId="0" quotePrefix="1" applyFill="1"/>
    <xf numFmtId="165" fontId="0" fillId="0" borderId="0" xfId="29" quotePrefix="1" applyNumberFormat="1" applyFont="1"/>
    <xf numFmtId="0" fontId="13" fillId="0" borderId="0" xfId="0" quotePrefix="1" applyFont="1"/>
    <xf numFmtId="165" fontId="13" fillId="0" borderId="0" xfId="29" applyNumberFormat="1" applyFont="1"/>
    <xf numFmtId="0" fontId="10" fillId="60" borderId="0" xfId="0" quotePrefix="1" applyFont="1" applyFill="1" applyBorder="1"/>
    <xf numFmtId="0" fontId="0" fillId="60" borderId="0" xfId="0" quotePrefix="1" applyFill="1"/>
    <xf numFmtId="0" fontId="10" fillId="63" borderId="0" xfId="0" quotePrefix="1" applyFont="1" applyFill="1" applyBorder="1"/>
    <xf numFmtId="0" fontId="0" fillId="63" borderId="0" xfId="0" quotePrefix="1" applyFill="1"/>
    <xf numFmtId="165" fontId="0" fillId="0" borderId="0" xfId="29" applyNumberFormat="1" applyFont="1" applyFill="1"/>
    <xf numFmtId="165" fontId="0" fillId="0" borderId="0" xfId="29" quotePrefix="1" applyNumberFormat="1" applyFont="1" applyFill="1"/>
    <xf numFmtId="0" fontId="13" fillId="0" borderId="0" xfId="0" applyFont="1" applyFill="1"/>
    <xf numFmtId="165" fontId="13" fillId="0" borderId="0" xfId="29" applyNumberFormat="1" applyFont="1" applyFill="1"/>
    <xf numFmtId="165" fontId="0" fillId="0" borderId="0" xfId="0" applyNumberFormat="1" applyFill="1"/>
    <xf numFmtId="0" fontId="10" fillId="0" borderId="0" xfId="0" applyFont="1" applyFill="1"/>
    <xf numFmtId="165" fontId="10" fillId="0" borderId="0" xfId="29" applyNumberFormat="1" applyFont="1" applyFill="1"/>
    <xf numFmtId="165" fontId="10" fillId="0" borderId="0" xfId="29" quotePrefix="1" applyNumberFormat="1" applyFont="1" applyFill="1"/>
    <xf numFmtId="0" fontId="10" fillId="64" borderId="0" xfId="0" quotePrefix="1" applyFont="1" applyFill="1" applyBorder="1"/>
    <xf numFmtId="0" fontId="10" fillId="62" borderId="0" xfId="0" quotePrefix="1" applyFont="1" applyFill="1" applyBorder="1"/>
    <xf numFmtId="0" fontId="10" fillId="65" borderId="0" xfId="0" quotePrefix="1" applyFont="1" applyFill="1" applyBorder="1"/>
    <xf numFmtId="0" fontId="0" fillId="65" borderId="0" xfId="0" quotePrefix="1" applyFill="1"/>
    <xf numFmtId="0" fontId="13" fillId="0" borderId="0" xfId="0" quotePrefix="1" applyFont="1" applyFill="1" applyBorder="1"/>
    <xf numFmtId="0" fontId="10" fillId="66" borderId="0" xfId="0" quotePrefix="1" applyFont="1" applyFill="1" applyBorder="1"/>
    <xf numFmtId="0" fontId="0" fillId="66" borderId="0" xfId="0" quotePrefix="1" applyFill="1"/>
    <xf numFmtId="0" fontId="103" fillId="0" borderId="0" xfId="0" quotePrefix="1" applyFont="1"/>
    <xf numFmtId="0" fontId="103" fillId="0" borderId="0" xfId="0" applyFont="1"/>
    <xf numFmtId="165" fontId="37" fillId="27" borderId="0" xfId="29" quotePrefix="1" applyNumberFormat="1" applyFont="1" applyFill="1" applyAlignment="1">
      <alignment horizontal="right" wrapText="1"/>
    </xf>
    <xf numFmtId="165" fontId="25" fillId="26" borderId="0" xfId="29" quotePrefix="1" applyNumberFormat="1" applyFont="1" applyFill="1" applyAlignment="1">
      <alignment horizontal="right"/>
    </xf>
    <xf numFmtId="165" fontId="37" fillId="26" borderId="0" xfId="29" quotePrefix="1" applyNumberFormat="1" applyFont="1" applyFill="1" applyAlignment="1">
      <alignment horizontal="right" vertical="top" wrapText="1"/>
    </xf>
    <xf numFmtId="165" fontId="103" fillId="0" borderId="0" xfId="29" applyNumberFormat="1" applyFont="1"/>
    <xf numFmtId="165" fontId="103" fillId="0" borderId="0" xfId="29" quotePrefix="1" applyNumberFormat="1" applyFont="1"/>
    <xf numFmtId="0" fontId="0" fillId="67" borderId="0" xfId="0" applyFill="1"/>
    <xf numFmtId="165" fontId="0" fillId="67" borderId="0" xfId="29" applyNumberFormat="1" applyFont="1" applyFill="1"/>
    <xf numFmtId="0" fontId="10" fillId="68" borderId="0" xfId="0" quotePrefix="1" applyFont="1" applyFill="1" applyBorder="1"/>
    <xf numFmtId="0" fontId="0" fillId="68" borderId="0" xfId="0" quotePrefix="1" applyFill="1"/>
    <xf numFmtId="0" fontId="103" fillId="68" borderId="0" xfId="0" quotePrefix="1" applyFont="1" applyFill="1"/>
    <xf numFmtId="0" fontId="103" fillId="0" borderId="0" xfId="0" quotePrefix="1" applyFont="1" applyFill="1"/>
    <xf numFmtId="165" fontId="10" fillId="0" borderId="0" xfId="29" applyNumberFormat="1" applyFill="1"/>
    <xf numFmtId="165" fontId="10" fillId="0" borderId="0" xfId="29" quotePrefix="1" applyNumberFormat="1" applyFill="1"/>
    <xf numFmtId="165" fontId="10" fillId="0" borderId="13" xfId="29" applyNumberFormat="1" applyFill="1" applyBorder="1" applyAlignment="1"/>
    <xf numFmtId="165" fontId="10" fillId="27" borderId="13" xfId="29" applyNumberFormat="1" applyFill="1" applyBorder="1" applyAlignment="1"/>
    <xf numFmtId="165" fontId="13" fillId="27" borderId="13" xfId="29" quotePrefix="1" applyNumberFormat="1" applyFont="1" applyFill="1" applyBorder="1" applyAlignment="1"/>
    <xf numFmtId="165" fontId="10" fillId="31" borderId="0" xfId="29" applyNumberFormat="1" applyFill="1" applyAlignment="1">
      <alignment horizontal="right"/>
    </xf>
    <xf numFmtId="165" fontId="10" fillId="26" borderId="0" xfId="29" applyNumberFormat="1" applyFill="1" applyAlignment="1">
      <alignment horizontal="right"/>
    </xf>
    <xf numFmtId="165" fontId="13" fillId="0" borderId="30" xfId="29" quotePrefix="1" applyNumberFormat="1" applyFont="1" applyFill="1" applyBorder="1" applyAlignment="1"/>
    <xf numFmtId="165" fontId="13" fillId="36" borderId="0" xfId="29" applyNumberFormat="1" applyFont="1" applyFill="1" applyBorder="1" applyAlignment="1">
      <alignment horizontal="right"/>
    </xf>
    <xf numFmtId="165" fontId="13" fillId="36" borderId="30" xfId="29" applyNumberFormat="1" applyFont="1" applyFill="1" applyBorder="1" applyAlignment="1">
      <alignment horizontal="right"/>
    </xf>
    <xf numFmtId="165" fontId="0" fillId="32" borderId="43" xfId="29" applyNumberFormat="1" applyFont="1" applyFill="1" applyBorder="1"/>
    <xf numFmtId="0" fontId="103" fillId="66" borderId="0" xfId="0" quotePrefix="1" applyFont="1" applyFill="1"/>
    <xf numFmtId="0" fontId="10" fillId="69" borderId="0" xfId="0" quotePrefix="1" applyFont="1" applyFill="1" applyBorder="1"/>
    <xf numFmtId="0" fontId="0" fillId="69" borderId="0" xfId="0" quotePrefix="1" applyFill="1"/>
    <xf numFmtId="0" fontId="0" fillId="64" borderId="0" xfId="0" quotePrefix="1" applyFill="1"/>
    <xf numFmtId="0" fontId="0" fillId="67" borderId="0" xfId="0" quotePrefix="1" applyFill="1"/>
    <xf numFmtId="0" fontId="10" fillId="70" borderId="0" xfId="0" quotePrefix="1" applyFont="1" applyFill="1" applyBorder="1"/>
    <xf numFmtId="0" fontId="0" fillId="70" borderId="0" xfId="0" quotePrefix="1" applyFill="1"/>
    <xf numFmtId="165" fontId="10" fillId="67" borderId="0" xfId="29" applyNumberFormat="1" applyFill="1"/>
    <xf numFmtId="0" fontId="10" fillId="71" borderId="0" xfId="0" quotePrefix="1" applyFont="1" applyFill="1" applyBorder="1"/>
    <xf numFmtId="0" fontId="0" fillId="71" borderId="0" xfId="0" quotePrefix="1" applyFill="1"/>
    <xf numFmtId="0" fontId="103" fillId="0" borderId="0" xfId="0" applyFont="1" applyFill="1"/>
    <xf numFmtId="0" fontId="10" fillId="72" borderId="0" xfId="0" quotePrefix="1" applyFont="1" applyFill="1" applyBorder="1"/>
    <xf numFmtId="0" fontId="0" fillId="72" borderId="0" xfId="0" quotePrefix="1" applyFill="1"/>
    <xf numFmtId="0" fontId="10" fillId="73" borderId="0" xfId="0" quotePrefix="1" applyFont="1" applyFill="1" applyBorder="1"/>
    <xf numFmtId="0" fontId="0" fillId="73" borderId="0" xfId="0" quotePrefix="1" applyFill="1"/>
    <xf numFmtId="0" fontId="103" fillId="73" borderId="0" xfId="0" quotePrefix="1" applyFont="1" applyFill="1"/>
    <xf numFmtId="0" fontId="10" fillId="74" borderId="0" xfId="0" quotePrefix="1" applyFont="1" applyFill="1" applyBorder="1"/>
    <xf numFmtId="0" fontId="0" fillId="74" borderId="0" xfId="0" quotePrefix="1" applyFill="1"/>
    <xf numFmtId="0" fontId="10" fillId="75" borderId="0" xfId="0" quotePrefix="1" applyFont="1" applyFill="1" applyBorder="1"/>
    <xf numFmtId="0" fontId="0" fillId="75" borderId="0" xfId="0" quotePrefix="1" applyFill="1"/>
    <xf numFmtId="0" fontId="10" fillId="27" borderId="17" xfId="0" applyFont="1" applyFill="1" applyBorder="1"/>
    <xf numFmtId="0" fontId="103" fillId="75" borderId="0" xfId="0" quotePrefix="1" applyFont="1" applyFill="1" applyBorder="1"/>
    <xf numFmtId="0" fontId="10" fillId="76" borderId="0" xfId="0" quotePrefix="1" applyFont="1" applyFill="1" applyBorder="1"/>
    <xf numFmtId="0" fontId="0" fillId="76" borderId="0" xfId="0" quotePrefix="1" applyFill="1"/>
    <xf numFmtId="0" fontId="10" fillId="67" borderId="0" xfId="0" quotePrefix="1" applyFont="1" applyFill="1" applyBorder="1"/>
    <xf numFmtId="165" fontId="10" fillId="67" borderId="0" xfId="29" quotePrefix="1" applyNumberFormat="1" applyFill="1"/>
    <xf numFmtId="0" fontId="103" fillId="76" borderId="0" xfId="0" quotePrefix="1" applyFont="1" applyFill="1"/>
    <xf numFmtId="0" fontId="0" fillId="77" borderId="0" xfId="0" quotePrefix="1" applyFill="1"/>
    <xf numFmtId="0" fontId="103" fillId="77" borderId="0" xfId="0" quotePrefix="1" applyFont="1" applyFill="1"/>
    <xf numFmtId="0" fontId="10" fillId="77" borderId="0" xfId="0" quotePrefix="1" applyFont="1" applyFill="1" applyBorder="1"/>
    <xf numFmtId="165" fontId="103" fillId="0" borderId="0" xfId="29" applyNumberFormat="1" applyFont="1" applyFill="1"/>
    <xf numFmtId="165" fontId="13" fillId="60" borderId="0" xfId="29" applyNumberFormat="1" applyFont="1" applyFill="1"/>
    <xf numFmtId="0" fontId="13" fillId="60" borderId="0" xfId="0" quotePrefix="1" applyFont="1" applyFill="1"/>
    <xf numFmtId="0" fontId="13" fillId="60" borderId="0" xfId="0" applyFont="1" applyFill="1"/>
    <xf numFmtId="165" fontId="10" fillId="0" borderId="0" xfId="29" applyNumberFormat="1" applyFont="1"/>
    <xf numFmtId="0" fontId="13" fillId="70" borderId="0" xfId="0" applyFont="1" applyFill="1"/>
    <xf numFmtId="0" fontId="0" fillId="70" borderId="0" xfId="0" applyFill="1"/>
    <xf numFmtId="165" fontId="13" fillId="70" borderId="0" xfId="29" applyNumberFormat="1" applyFont="1" applyFill="1"/>
    <xf numFmtId="165" fontId="25" fillId="0" borderId="0" xfId="29" quotePrefix="1" applyNumberFormat="1" applyFont="1" applyFill="1" applyAlignment="1">
      <alignment horizontal="right"/>
    </xf>
    <xf numFmtId="165" fontId="25" fillId="0" borderId="0" xfId="29" quotePrefix="1" applyNumberFormat="1" applyFont="1" applyFill="1" applyAlignment="1">
      <alignment horizontal="right" wrapText="1"/>
    </xf>
    <xf numFmtId="165" fontId="25" fillId="0" borderId="0" xfId="29" quotePrefix="1" applyNumberFormat="1" applyFont="1" applyFill="1" applyAlignment="1">
      <alignment horizontal="right" vertical="top" wrapText="1"/>
    </xf>
    <xf numFmtId="165" fontId="0" fillId="0" borderId="0" xfId="29" applyNumberFormat="1" applyFont="1" applyFill="1" applyAlignment="1">
      <alignment horizontal="justify" vertical="top"/>
    </xf>
    <xf numFmtId="165" fontId="0" fillId="26" borderId="0" xfId="29" applyNumberFormat="1" applyFont="1" applyFill="1"/>
    <xf numFmtId="165" fontId="10" fillId="67" borderId="0" xfId="0" applyNumberFormat="1" applyFont="1" applyFill="1"/>
    <xf numFmtId="0" fontId="11" fillId="0" borderId="0" xfId="0" applyFont="1" applyFill="1" applyAlignment="1">
      <alignment horizontal="center"/>
    </xf>
    <xf numFmtId="0" fontId="11" fillId="0" borderId="0" xfId="0" applyFont="1" applyFill="1" applyAlignment="1">
      <alignment horizontal="center" vertical="top"/>
    </xf>
    <xf numFmtId="0" fontId="34" fillId="0" borderId="0" xfId="0" applyFont="1" applyFill="1"/>
    <xf numFmtId="0" fontId="98" fillId="0" borderId="0" xfId="0" applyFont="1" applyAlignment="1"/>
    <xf numFmtId="0" fontId="34" fillId="0" borderId="0" xfId="0" applyFont="1" applyAlignment="1"/>
    <xf numFmtId="0" fontId="34" fillId="31" borderId="0" xfId="0" applyFont="1" applyFill="1" applyBorder="1" applyAlignment="1">
      <alignment horizontal="left" wrapText="1"/>
    </xf>
    <xf numFmtId="184" fontId="35" fillId="31" borderId="0" xfId="0" applyNumberFormat="1" applyFont="1" applyFill="1" applyBorder="1" applyAlignment="1">
      <alignment horizontal="center"/>
    </xf>
    <xf numFmtId="0" fontId="99" fillId="0" borderId="0" xfId="0" applyFont="1" applyAlignment="1">
      <alignment horizontal="center"/>
    </xf>
    <xf numFmtId="1" fontId="34" fillId="0" borderId="0" xfId="0" applyNumberFormat="1" applyFont="1" applyAlignment="1">
      <alignment horizontal="center"/>
    </xf>
    <xf numFmtId="0" fontId="99" fillId="0" borderId="0" xfId="0" applyFont="1" applyAlignment="1"/>
    <xf numFmtId="17" fontId="34" fillId="0" borderId="0" xfId="0" applyNumberFormat="1" applyFont="1" applyAlignment="1"/>
    <xf numFmtId="15" fontId="34" fillId="0" borderId="0" xfId="0" applyNumberFormat="1" applyFont="1" applyAlignment="1">
      <alignment horizontal="center"/>
    </xf>
    <xf numFmtId="15" fontId="35" fillId="0" borderId="0" xfId="0" applyNumberFormat="1" applyFont="1" applyAlignment="1">
      <alignment horizontal="center"/>
    </xf>
    <xf numFmtId="0" fontId="34" fillId="0" borderId="0" xfId="0" applyFont="1" applyAlignment="1">
      <alignment horizontal="left" wrapText="1"/>
    </xf>
    <xf numFmtId="40" fontId="34" fillId="0" borderId="0" xfId="0" applyNumberFormat="1" applyFont="1" applyAlignment="1">
      <alignment horizontal="right"/>
    </xf>
    <xf numFmtId="40" fontId="35" fillId="0" borderId="0" xfId="0" applyNumberFormat="1" applyFont="1" applyFill="1" applyAlignment="1">
      <alignment horizontal="right"/>
    </xf>
    <xf numFmtId="0" fontId="34" fillId="31" borderId="0" xfId="0" applyFont="1" applyFill="1" applyBorder="1" applyAlignment="1"/>
    <xf numFmtId="15" fontId="102" fillId="0" borderId="0" xfId="0" applyNumberFormat="1" applyFont="1" applyAlignment="1">
      <alignment horizontal="left"/>
    </xf>
    <xf numFmtId="14" fontId="34" fillId="0" borderId="0" xfId="0" applyNumberFormat="1" applyFont="1" applyAlignment="1">
      <alignment horizontal="center"/>
    </xf>
    <xf numFmtId="40" fontId="34" fillId="0" borderId="0" xfId="0" applyNumberFormat="1" applyFont="1" applyFill="1" applyBorder="1"/>
    <xf numFmtId="0" fontId="34" fillId="37" borderId="0" xfId="0" applyFont="1" applyFill="1" applyBorder="1" applyAlignment="1"/>
    <xf numFmtId="49" fontId="35" fillId="37" borderId="0" xfId="0" applyNumberFormat="1" applyFont="1" applyFill="1" applyBorder="1" applyAlignment="1">
      <alignment horizontal="center"/>
    </xf>
    <xf numFmtId="0" fontId="34" fillId="0" borderId="0" xfId="1154" applyFont="1" applyFill="1"/>
    <xf numFmtId="0" fontId="35" fillId="0" borderId="0" xfId="1154" applyFont="1" applyAlignment="1"/>
    <xf numFmtId="0" fontId="34" fillId="0" borderId="0" xfId="1154" applyFont="1" applyAlignment="1"/>
    <xf numFmtId="0" fontId="34" fillId="34" borderId="0" xfId="0" applyFont="1" applyFill="1" applyBorder="1" applyAlignment="1"/>
    <xf numFmtId="184" fontId="35" fillId="34" borderId="0" xfId="0" applyNumberFormat="1" applyFont="1" applyFill="1" applyBorder="1" applyAlignment="1">
      <alignment horizontal="center"/>
    </xf>
    <xf numFmtId="0" fontId="98" fillId="0" borderId="0" xfId="1154" applyFont="1" applyAlignment="1">
      <alignment horizontal="center"/>
    </xf>
    <xf numFmtId="0" fontId="98" fillId="0" borderId="0" xfId="1154" applyFont="1" applyAlignment="1"/>
    <xf numFmtId="0" fontId="98" fillId="0" borderId="0" xfId="0" applyFont="1" applyFill="1" applyAlignment="1"/>
    <xf numFmtId="0" fontId="98" fillId="32" borderId="0" xfId="0" applyFont="1" applyFill="1" applyAlignment="1"/>
    <xf numFmtId="0" fontId="35" fillId="32" borderId="0" xfId="0" applyFont="1" applyFill="1" applyAlignment="1"/>
    <xf numFmtId="184" fontId="34" fillId="0" borderId="0" xfId="0" applyNumberFormat="1" applyFont="1" applyAlignment="1">
      <alignment horizontal="center" wrapText="1"/>
    </xf>
    <xf numFmtId="0" fontId="35" fillId="0" borderId="0" xfId="0" applyFont="1" applyAlignment="1">
      <alignment horizontal="center"/>
    </xf>
    <xf numFmtId="0" fontId="35" fillId="0" borderId="0" xfId="0" applyFont="1" applyAlignment="1"/>
    <xf numFmtId="15" fontId="101" fillId="0" borderId="0" xfId="0" applyNumberFormat="1" applyFont="1" applyAlignment="1">
      <alignment horizontal="left"/>
    </xf>
    <xf numFmtId="40" fontId="34" fillId="0" borderId="0" xfId="0" applyNumberFormat="1" applyFont="1" applyFill="1" applyAlignment="1">
      <alignment horizontal="right"/>
    </xf>
    <xf numFmtId="40" fontId="34" fillId="0" borderId="0" xfId="0" applyNumberFormat="1" applyFont="1" applyFill="1" applyAlignment="1"/>
    <xf numFmtId="40" fontId="34" fillId="0" borderId="0" xfId="0" applyNumberFormat="1" applyFont="1" applyFill="1" applyBorder="1" applyAlignment="1">
      <alignment horizontal="right"/>
    </xf>
    <xf numFmtId="40" fontId="34" fillId="0" borderId="0" xfId="0" applyNumberFormat="1" applyFont="1" applyAlignment="1"/>
    <xf numFmtId="0" fontId="34" fillId="0" borderId="0" xfId="0" applyFont="1" applyFill="1" applyAlignment="1">
      <alignment horizontal="center" wrapText="1"/>
    </xf>
    <xf numFmtId="0" fontId="35" fillId="0" borderId="0" xfId="0" applyFont="1" applyFill="1"/>
    <xf numFmtId="0" fontId="35" fillId="0" borderId="0" xfId="0" applyFont="1"/>
    <xf numFmtId="0" fontId="34" fillId="0" borderId="0" xfId="0" applyFont="1"/>
    <xf numFmtId="0" fontId="35" fillId="59" borderId="0" xfId="0" applyFont="1" applyFill="1"/>
    <xf numFmtId="0" fontId="35" fillId="0" borderId="0" xfId="0" applyFont="1" applyFill="1" applyBorder="1"/>
    <xf numFmtId="0" fontId="34" fillId="0" borderId="42" xfId="0" applyFont="1" applyBorder="1" applyAlignment="1"/>
    <xf numFmtId="0" fontId="34" fillId="0" borderId="42" xfId="0" applyFont="1" applyBorder="1" applyAlignment="1">
      <alignment horizontal="left" wrapText="1"/>
    </xf>
    <xf numFmtId="1" fontId="34" fillId="0" borderId="42" xfId="0" applyNumberFormat="1" applyFont="1" applyBorder="1" applyAlignment="1">
      <alignment horizontal="center"/>
    </xf>
    <xf numFmtId="0" fontId="35" fillId="0" borderId="42" xfId="0" applyFont="1" applyBorder="1" applyAlignment="1"/>
    <xf numFmtId="15" fontId="34" fillId="0" borderId="42" xfId="0" applyNumberFormat="1" applyFont="1" applyBorder="1" applyAlignment="1">
      <alignment horizontal="center"/>
    </xf>
    <xf numFmtId="185" fontId="34" fillId="0" borderId="0" xfId="0" applyNumberFormat="1" applyFont="1" applyAlignment="1">
      <alignment horizontal="center"/>
    </xf>
    <xf numFmtId="169" fontId="34" fillId="0" borderId="0" xfId="0" applyNumberFormat="1" applyFont="1" applyAlignment="1">
      <alignment horizontal="left" wrapText="1"/>
    </xf>
    <xf numFmtId="0" fontId="35" fillId="0" borderId="0" xfId="0" applyFont="1" applyFill="1" applyAlignment="1"/>
    <xf numFmtId="185" fontId="35" fillId="0" borderId="0" xfId="0" applyNumberFormat="1" applyFont="1" applyAlignment="1"/>
    <xf numFmtId="169" fontId="34" fillId="0" borderId="0" xfId="0" applyNumberFormat="1" applyFont="1" applyAlignment="1"/>
    <xf numFmtId="0" fontId="21" fillId="0" borderId="22" xfId="0" applyFont="1" applyFill="1" applyBorder="1"/>
    <xf numFmtId="0" fontId="21" fillId="0" borderId="0" xfId="0" applyFont="1" applyFill="1" applyBorder="1"/>
    <xf numFmtId="0" fontId="35" fillId="39" borderId="0" xfId="0" applyFont="1" applyFill="1"/>
    <xf numFmtId="0" fontId="35" fillId="0" borderId="42" xfId="0" applyFont="1" applyBorder="1" applyAlignment="1">
      <alignment readingOrder="1"/>
    </xf>
    <xf numFmtId="185" fontId="34" fillId="0" borderId="42" xfId="0" applyNumberFormat="1" applyFont="1" applyBorder="1" applyAlignment="1">
      <alignment horizontal="center"/>
    </xf>
    <xf numFmtId="169" fontId="34" fillId="0" borderId="42" xfId="0" applyNumberFormat="1" applyFont="1" applyBorder="1" applyAlignment="1">
      <alignment horizontal="left" wrapText="1"/>
    </xf>
    <xf numFmtId="40" fontId="34" fillId="0" borderId="39" xfId="0" applyNumberFormat="1" applyFont="1" applyBorder="1"/>
    <xf numFmtId="0" fontId="35" fillId="0" borderId="0" xfId="0" applyFont="1" applyAlignment="1">
      <alignment readingOrder="1"/>
    </xf>
    <xf numFmtId="187" fontId="34" fillId="0" borderId="0" xfId="0" applyNumberFormat="1" applyFont="1" applyFill="1"/>
    <xf numFmtId="165" fontId="14" fillId="0" borderId="6" xfId="29" applyNumberFormat="1" applyFont="1" applyFill="1" applyBorder="1"/>
    <xf numFmtId="1" fontId="34" fillId="0" borderId="0" xfId="0" applyNumberFormat="1" applyFont="1" applyAlignment="1"/>
    <xf numFmtId="1" fontId="51" fillId="0" borderId="0" xfId="105" applyNumberFormat="1" applyFont="1" applyFill="1" applyBorder="1" applyAlignment="1">
      <alignment horizontal="left"/>
    </xf>
    <xf numFmtId="40" fontId="108" fillId="0" borderId="18" xfId="105" applyNumberFormat="1" applyFont="1" applyFill="1" applyBorder="1" applyAlignment="1">
      <alignment horizontal="left" wrapText="1"/>
    </xf>
    <xf numFmtId="40" fontId="108" fillId="0" borderId="0" xfId="105" applyNumberFormat="1" applyFont="1" applyFill="1" applyBorder="1" applyAlignment="1">
      <alignment horizontal="left" wrapText="1"/>
    </xf>
    <xf numFmtId="0" fontId="108" fillId="0" borderId="0" xfId="0" applyFont="1" applyFill="1" applyAlignment="1">
      <alignment horizontal="left"/>
    </xf>
    <xf numFmtId="187" fontId="108" fillId="0" borderId="0" xfId="0" applyNumberFormat="1" applyFont="1" applyFill="1" applyAlignment="1">
      <alignment horizontal="left"/>
    </xf>
    <xf numFmtId="0" fontId="100" fillId="0" borderId="0" xfId="0" applyFont="1" applyFill="1" applyAlignment="1">
      <alignment horizontal="left"/>
    </xf>
    <xf numFmtId="40" fontId="108" fillId="0" borderId="6" xfId="105" applyNumberFormat="1" applyFont="1" applyFill="1" applyBorder="1" applyAlignment="1">
      <alignment horizontal="left" wrapText="1"/>
    </xf>
    <xf numFmtId="40" fontId="108" fillId="0" borderId="0" xfId="0" applyNumberFormat="1" applyFont="1" applyFill="1" applyAlignment="1">
      <alignment horizontal="left"/>
    </xf>
    <xf numFmtId="1" fontId="34" fillId="0" borderId="0" xfId="0" applyNumberFormat="1" applyFont="1" applyAlignment="1">
      <alignment horizontal="left"/>
    </xf>
    <xf numFmtId="0" fontId="34" fillId="0" borderId="0" xfId="0" applyFont="1" applyAlignment="1">
      <alignment horizontal="left"/>
    </xf>
    <xf numFmtId="0" fontId="98" fillId="0" borderId="0" xfId="1154" applyFont="1" applyAlignment="1">
      <alignment horizontal="left"/>
    </xf>
    <xf numFmtId="0" fontId="34" fillId="0" borderId="0" xfId="0" applyFont="1" applyFill="1" applyAlignment="1">
      <alignment horizontal="left"/>
    </xf>
    <xf numFmtId="9" fontId="107" fillId="24" borderId="18" xfId="109" applyFont="1" applyFill="1" applyBorder="1"/>
    <xf numFmtId="0" fontId="0" fillId="39" borderId="0" xfId="0" applyFill="1"/>
    <xf numFmtId="0" fontId="10" fillId="39" borderId="0" xfId="0" quotePrefix="1" applyFont="1" applyFill="1" applyBorder="1"/>
    <xf numFmtId="0" fontId="0" fillId="39" borderId="0" xfId="0" quotePrefix="1" applyFill="1"/>
    <xf numFmtId="165" fontId="10" fillId="39" borderId="0" xfId="29" applyNumberFormat="1" applyFill="1"/>
    <xf numFmtId="165" fontId="10" fillId="39" borderId="0" xfId="29" quotePrefix="1" applyNumberFormat="1" applyFill="1"/>
    <xf numFmtId="0" fontId="12" fillId="0" borderId="0" xfId="0" applyFont="1" applyFill="1" applyBorder="1" applyAlignment="1">
      <alignment horizontal="left"/>
    </xf>
    <xf numFmtId="0" fontId="25" fillId="0" borderId="13" xfId="0" applyFont="1" applyFill="1" applyBorder="1" applyAlignment="1">
      <alignment horizontal="left" wrapText="1"/>
    </xf>
    <xf numFmtId="0" fontId="13" fillId="0" borderId="0" xfId="0" applyFont="1" applyFill="1" applyBorder="1" applyAlignment="1">
      <alignment horizontal="left"/>
    </xf>
    <xf numFmtId="0" fontId="10" fillId="0" borderId="0" xfId="0" applyFont="1" applyFill="1" applyBorder="1" applyAlignment="1">
      <alignment horizontal="left"/>
    </xf>
    <xf numFmtId="0" fontId="14" fillId="0" borderId="0" xfId="101" applyFont="1" applyFill="1" applyBorder="1" applyAlignment="1">
      <alignment horizontal="left"/>
    </xf>
    <xf numFmtId="8" fontId="52" fillId="0" borderId="0" xfId="0" applyNumberFormat="1" applyFont="1" applyFill="1" applyBorder="1" applyAlignment="1">
      <alignment horizontal="left"/>
    </xf>
    <xf numFmtId="8" fontId="14" fillId="0" borderId="0" xfId="0" applyNumberFormat="1" applyFont="1" applyFill="1" applyBorder="1" applyAlignment="1">
      <alignment horizontal="left"/>
    </xf>
    <xf numFmtId="0" fontId="13" fillId="0" borderId="30" xfId="0" applyFont="1" applyFill="1" applyBorder="1" applyAlignment="1">
      <alignment horizontal="left"/>
    </xf>
    <xf numFmtId="1" fontId="35" fillId="0" borderId="0" xfId="105" applyNumberFormat="1" applyFont="1" applyFill="1" applyBorder="1" applyAlignment="1">
      <alignment horizontal="left"/>
    </xf>
    <xf numFmtId="37" fontId="14" fillId="0" borderId="0" xfId="104" applyNumberFormat="1" applyFont="1"/>
    <xf numFmtId="0" fontId="108" fillId="0" borderId="0" xfId="105" applyFont="1" applyFill="1" applyBorder="1" applyAlignment="1">
      <alignment horizontal="left"/>
    </xf>
    <xf numFmtId="0" fontId="10" fillId="0" borderId="0" xfId="101" applyFont="1" applyFill="1" applyBorder="1"/>
    <xf numFmtId="184" fontId="108" fillId="0" borderId="32" xfId="661" applyNumberFormat="1" applyFont="1" applyFill="1" applyBorder="1" applyAlignment="1">
      <alignment horizontal="left"/>
    </xf>
    <xf numFmtId="0" fontId="108" fillId="0" borderId="0" xfId="105" applyFont="1" applyFill="1" applyBorder="1" applyAlignment="1">
      <alignment horizontal="left" wrapText="1"/>
    </xf>
    <xf numFmtId="187" fontId="108" fillId="0" borderId="0" xfId="0" applyNumberFormat="1" applyFont="1" applyFill="1" applyBorder="1" applyAlignment="1">
      <alignment horizontal="left"/>
    </xf>
    <xf numFmtId="0" fontId="10" fillId="0" borderId="0" xfId="0" applyFont="1" applyBorder="1"/>
    <xf numFmtId="0" fontId="108" fillId="0" borderId="0" xfId="661" applyFont="1" applyFill="1" applyBorder="1" applyAlignment="1">
      <alignment horizontal="left"/>
    </xf>
    <xf numFmtId="1" fontId="108" fillId="0" borderId="6" xfId="105" applyNumberFormat="1" applyFont="1" applyFill="1" applyBorder="1" applyAlignment="1">
      <alignment horizontal="left"/>
    </xf>
    <xf numFmtId="0" fontId="100" fillId="0" borderId="0" xfId="0" applyFont="1" applyFill="1" applyBorder="1" applyAlignment="1">
      <alignment horizontal="left"/>
    </xf>
    <xf numFmtId="0" fontId="108" fillId="0" borderId="0" xfId="0" applyFont="1" applyFill="1" applyBorder="1" applyAlignment="1">
      <alignment horizontal="left"/>
    </xf>
    <xf numFmtId="0" fontId="35" fillId="0" borderId="32" xfId="105" applyFont="1" applyFill="1" applyBorder="1" applyAlignment="1">
      <alignment horizontal="left" wrapText="1"/>
    </xf>
    <xf numFmtId="0" fontId="34" fillId="0" borderId="0" xfId="0" applyFont="1" applyFill="1" applyAlignment="1">
      <alignment horizontal="center" wrapText="1"/>
    </xf>
    <xf numFmtId="0" fontId="34" fillId="0" borderId="0" xfId="0" applyFont="1" applyFill="1"/>
    <xf numFmtId="0" fontId="35" fillId="0" borderId="0" xfId="0" applyFont="1" applyFill="1"/>
    <xf numFmtId="40" fontId="35" fillId="0" borderId="0" xfId="105" applyNumberFormat="1" applyFont="1" applyFill="1" applyBorder="1" applyAlignment="1">
      <alignment horizontal="right" wrapText="1"/>
    </xf>
    <xf numFmtId="4" fontId="35" fillId="0" borderId="0" xfId="0" applyNumberFormat="1" applyFont="1" applyFill="1"/>
    <xf numFmtId="0" fontId="34" fillId="0" borderId="0" xfId="0" applyFont="1"/>
    <xf numFmtId="0" fontId="35" fillId="0" borderId="0" xfId="0" applyFont="1"/>
    <xf numFmtId="0" fontId="34" fillId="0" borderId="0" xfId="0" applyFont="1" applyBorder="1" applyAlignment="1"/>
    <xf numFmtId="0" fontId="34" fillId="30" borderId="43" xfId="0" applyFont="1" applyFill="1" applyBorder="1" applyAlignment="1">
      <alignment wrapText="1"/>
    </xf>
    <xf numFmtId="0" fontId="34" fillId="30" borderId="43" xfId="106" applyFont="1" applyFill="1" applyBorder="1" applyAlignment="1">
      <alignment wrapText="1"/>
    </xf>
    <xf numFmtId="0" fontId="34" fillId="30" borderId="43" xfId="106" applyFont="1" applyFill="1" applyBorder="1" applyAlignment="1">
      <alignment horizontal="left" wrapText="1"/>
    </xf>
    <xf numFmtId="184" fontId="34" fillId="30" borderId="43" xfId="106" applyNumberFormat="1" applyFont="1" applyFill="1" applyBorder="1" applyAlignment="1">
      <alignment horizontal="center" wrapText="1"/>
    </xf>
    <xf numFmtId="15" fontId="34" fillId="30" borderId="43" xfId="106" applyNumberFormat="1" applyFont="1" applyFill="1" applyBorder="1" applyAlignment="1">
      <alignment horizontal="center" wrapText="1"/>
    </xf>
    <xf numFmtId="40" fontId="34" fillId="37" borderId="43" xfId="106" applyNumberFormat="1" applyFont="1" applyFill="1" applyBorder="1" applyAlignment="1">
      <alignment horizontal="center" wrapText="1"/>
    </xf>
    <xf numFmtId="40" fontId="34" fillId="0" borderId="43" xfId="106" applyNumberFormat="1" applyFont="1" applyFill="1" applyBorder="1" applyAlignment="1">
      <alignment horizontal="center" wrapText="1"/>
    </xf>
    <xf numFmtId="40" fontId="34" fillId="0" borderId="0" xfId="106" applyNumberFormat="1" applyFont="1" applyFill="1" applyBorder="1" applyAlignment="1">
      <alignment horizontal="center" wrapText="1"/>
    </xf>
    <xf numFmtId="40" fontId="34" fillId="0" borderId="42" xfId="0" applyNumberFormat="1" applyFont="1" applyBorder="1" applyAlignment="1">
      <alignment horizontal="right"/>
    </xf>
    <xf numFmtId="185" fontId="34" fillId="30" borderId="43" xfId="106" applyNumberFormat="1" applyFont="1" applyFill="1" applyBorder="1" applyAlignment="1">
      <alignment horizontal="center" wrapText="1"/>
    </xf>
    <xf numFmtId="15" fontId="34" fillId="35" borderId="43" xfId="106" applyNumberFormat="1" applyFont="1" applyFill="1" applyBorder="1" applyAlignment="1">
      <alignment horizontal="center" wrapText="1"/>
    </xf>
    <xf numFmtId="4" fontId="35" fillId="0" borderId="0" xfId="0" applyNumberFormat="1" applyFont="1"/>
    <xf numFmtId="40" fontId="35" fillId="0" borderId="0" xfId="0" applyNumberFormat="1" applyFont="1" applyBorder="1" applyAlignment="1">
      <alignment horizontal="right"/>
    </xf>
    <xf numFmtId="0" fontId="48" fillId="30" borderId="43" xfId="0" applyFont="1" applyFill="1" applyBorder="1" applyAlignment="1">
      <alignment wrapText="1"/>
    </xf>
    <xf numFmtId="0" fontId="34" fillId="30" borderId="43" xfId="0" applyFont="1" applyFill="1" applyBorder="1" applyAlignment="1">
      <alignment horizontal="center" wrapText="1"/>
    </xf>
    <xf numFmtId="1" fontId="34" fillId="30" borderId="43" xfId="106" applyNumberFormat="1" applyFont="1" applyFill="1" applyBorder="1" applyAlignment="1">
      <alignment horizontal="center" wrapText="1"/>
    </xf>
    <xf numFmtId="15" fontId="34" fillId="28" borderId="43" xfId="106" applyNumberFormat="1" applyFont="1" applyFill="1" applyBorder="1" applyAlignment="1">
      <alignment horizontal="center" wrapText="1"/>
    </xf>
    <xf numFmtId="0" fontId="34" fillId="28" borderId="43" xfId="106" applyFont="1" applyFill="1" applyBorder="1" applyAlignment="1">
      <alignment horizontal="left" wrapText="1"/>
    </xf>
    <xf numFmtId="165" fontId="34" fillId="28" borderId="43" xfId="29" applyNumberFormat="1" applyFont="1" applyFill="1" applyBorder="1" applyAlignment="1">
      <alignment horizontal="left" wrapText="1"/>
    </xf>
    <xf numFmtId="0" fontId="34" fillId="0" borderId="43" xfId="0" applyFont="1" applyFill="1" applyBorder="1" applyAlignment="1">
      <alignment horizontal="right" wrapText="1"/>
    </xf>
    <xf numFmtId="184" fontId="21" fillId="0" borderId="18" xfId="0" applyNumberFormat="1" applyFont="1" applyFill="1" applyBorder="1" applyAlignment="1">
      <alignment horizontal="center"/>
    </xf>
    <xf numFmtId="0" fontId="49" fillId="0" borderId="0" xfId="0" applyFont="1" applyBorder="1" applyAlignment="1"/>
    <xf numFmtId="0" fontId="34" fillId="0" borderId="0" xfId="0" applyFont="1" applyBorder="1" applyAlignment="1">
      <alignment horizontal="left" wrapText="1"/>
    </xf>
    <xf numFmtId="184" fontId="34" fillId="0" borderId="0" xfId="0" applyNumberFormat="1" applyFont="1" applyBorder="1" applyAlignment="1">
      <alignment horizontal="center" wrapText="1"/>
    </xf>
    <xf numFmtId="0" fontId="35" fillId="0" borderId="0" xfId="0" applyFont="1" applyBorder="1" applyAlignment="1">
      <alignment horizontal="center"/>
    </xf>
    <xf numFmtId="1" fontId="34" fillId="0" borderId="0" xfId="0" applyNumberFormat="1" applyFont="1" applyBorder="1" applyAlignment="1">
      <alignment horizontal="center"/>
    </xf>
    <xf numFmtId="0" fontId="35" fillId="0" borderId="0" xfId="0" applyFont="1" applyBorder="1" applyAlignment="1"/>
    <xf numFmtId="15" fontId="34" fillId="0" borderId="0" xfId="0" applyNumberFormat="1" applyFont="1" applyBorder="1" applyAlignment="1">
      <alignment horizontal="center"/>
    </xf>
    <xf numFmtId="165" fontId="34" fillId="0" borderId="0" xfId="29" applyNumberFormat="1" applyFont="1" applyBorder="1" applyAlignment="1">
      <alignment horizontal="left" wrapText="1"/>
    </xf>
    <xf numFmtId="40" fontId="34" fillId="0" borderId="0" xfId="0" applyNumberFormat="1" applyFont="1" applyBorder="1" applyAlignment="1">
      <alignment horizontal="right"/>
    </xf>
    <xf numFmtId="43" fontId="35" fillId="0" borderId="0" xfId="29" applyFont="1" applyFill="1"/>
    <xf numFmtId="40" fontId="110" fillId="0" borderId="0" xfId="0" applyNumberFormat="1" applyFont="1" applyFill="1" applyBorder="1" applyAlignment="1">
      <alignment horizontal="right"/>
    </xf>
    <xf numFmtId="43" fontId="110" fillId="0" borderId="0" xfId="29" applyFont="1" applyFill="1" applyBorder="1" applyAlignment="1">
      <alignment horizontal="right"/>
    </xf>
    <xf numFmtId="11" fontId="110" fillId="0" borderId="0" xfId="29" applyNumberFormat="1" applyFont="1" applyFill="1" applyBorder="1" applyAlignment="1">
      <alignment horizontal="right"/>
    </xf>
    <xf numFmtId="0" fontId="34" fillId="30" borderId="43" xfId="0" applyFont="1" applyFill="1" applyBorder="1" applyAlignment="1">
      <alignment wrapText="1"/>
    </xf>
    <xf numFmtId="0" fontId="34" fillId="30" borderId="43" xfId="106" applyFont="1" applyFill="1" applyBorder="1" applyAlignment="1">
      <alignment wrapText="1"/>
    </xf>
    <xf numFmtId="0" fontId="34" fillId="30" borderId="43" xfId="106" applyFont="1" applyFill="1" applyBorder="1" applyAlignment="1">
      <alignment horizontal="left" wrapText="1"/>
    </xf>
    <xf numFmtId="184" fontId="34" fillId="30" borderId="43" xfId="106" applyNumberFormat="1" applyFont="1" applyFill="1" applyBorder="1" applyAlignment="1">
      <alignment horizontal="center" wrapText="1"/>
    </xf>
    <xf numFmtId="15" fontId="34" fillId="30" borderId="43" xfId="106" applyNumberFormat="1" applyFont="1" applyFill="1" applyBorder="1" applyAlignment="1">
      <alignment horizontal="center" wrapText="1"/>
    </xf>
    <xf numFmtId="0" fontId="35" fillId="0" borderId="42" xfId="0" applyFont="1" applyBorder="1" applyAlignment="1"/>
    <xf numFmtId="0" fontId="34" fillId="0" borderId="42" xfId="0" applyFont="1" applyBorder="1" applyAlignment="1"/>
    <xf numFmtId="0" fontId="34" fillId="0" borderId="42" xfId="0" applyFont="1" applyBorder="1" applyAlignment="1">
      <alignment horizontal="left" wrapText="1"/>
    </xf>
    <xf numFmtId="0" fontId="35" fillId="0" borderId="42" xfId="0" applyFont="1" applyBorder="1" applyAlignment="1">
      <alignment readingOrder="1"/>
    </xf>
    <xf numFmtId="1" fontId="34" fillId="0" borderId="42" xfId="0" applyNumberFormat="1" applyFont="1" applyBorder="1" applyAlignment="1">
      <alignment horizontal="center"/>
    </xf>
    <xf numFmtId="15" fontId="34" fillId="0" borderId="42" xfId="0" applyNumberFormat="1" applyFont="1" applyBorder="1" applyAlignment="1">
      <alignment horizontal="center"/>
    </xf>
    <xf numFmtId="0" fontId="34" fillId="38" borderId="43" xfId="106" applyFont="1" applyFill="1" applyBorder="1" applyAlignment="1">
      <alignment horizontal="center" wrapText="1"/>
    </xf>
    <xf numFmtId="185" fontId="34" fillId="30" borderId="43" xfId="106" applyNumberFormat="1" applyFont="1" applyFill="1" applyBorder="1" applyAlignment="1">
      <alignment horizontal="center" wrapText="1"/>
    </xf>
    <xf numFmtId="185" fontId="34" fillId="0" borderId="42" xfId="0" applyNumberFormat="1" applyFont="1" applyBorder="1" applyAlignment="1">
      <alignment horizontal="center"/>
    </xf>
    <xf numFmtId="169" fontId="34" fillId="38" borderId="43" xfId="106" applyNumberFormat="1" applyFont="1" applyFill="1" applyBorder="1" applyAlignment="1">
      <alignment horizontal="center" wrapText="1"/>
    </xf>
    <xf numFmtId="169" fontId="34" fillId="0" borderId="42" xfId="0" applyNumberFormat="1" applyFont="1" applyBorder="1" applyAlignment="1">
      <alignment horizontal="left" wrapText="1"/>
    </xf>
    <xf numFmtId="15" fontId="34" fillId="35" borderId="43" xfId="106" applyNumberFormat="1" applyFont="1" applyFill="1" applyBorder="1" applyAlignment="1">
      <alignment horizontal="center" wrapText="1"/>
    </xf>
    <xf numFmtId="1" fontId="34" fillId="36" borderId="43" xfId="106" applyNumberFormat="1" applyFont="1" applyFill="1" applyBorder="1" applyAlignment="1">
      <alignment horizontal="center" wrapText="1"/>
    </xf>
    <xf numFmtId="0" fontId="34" fillId="37" borderId="34" xfId="1960" applyFont="1" applyFill="1" applyBorder="1" applyAlignment="1">
      <alignment horizontal="center" wrapText="1"/>
    </xf>
    <xf numFmtId="165" fontId="10" fillId="70" borderId="0" xfId="29" applyNumberFormat="1" applyFill="1"/>
    <xf numFmtId="165" fontId="10" fillId="70" borderId="0" xfId="29" quotePrefix="1" applyNumberFormat="1" applyFill="1"/>
    <xf numFmtId="0" fontId="13" fillId="70" borderId="0" xfId="0" quotePrefix="1" applyFont="1" applyFill="1"/>
    <xf numFmtId="165" fontId="10" fillId="70" borderId="13" xfId="29" applyNumberFormat="1" applyFill="1" applyBorder="1" applyAlignment="1"/>
    <xf numFmtId="0" fontId="103" fillId="70" borderId="0" xfId="0" quotePrefix="1" applyFont="1" applyFill="1"/>
    <xf numFmtId="165" fontId="13" fillId="70" borderId="13" xfId="29" quotePrefix="1" applyNumberFormat="1" applyFont="1" applyFill="1" applyBorder="1" applyAlignment="1"/>
    <xf numFmtId="165" fontId="103" fillId="0" borderId="0" xfId="29" quotePrefix="1" applyNumberFormat="1" applyFont="1" applyFill="1"/>
    <xf numFmtId="38" fontId="13" fillId="0" borderId="0" xfId="0" applyNumberFormat="1" applyFont="1"/>
    <xf numFmtId="167" fontId="10" fillId="27" borderId="33" xfId="0" applyNumberFormat="1" applyFont="1" applyFill="1" applyBorder="1"/>
    <xf numFmtId="40" fontId="0" fillId="0" borderId="0" xfId="0" applyNumberFormat="1" applyFill="1"/>
    <xf numFmtId="0" fontId="103" fillId="59" borderId="0" xfId="0" quotePrefix="1" applyFont="1" applyFill="1"/>
    <xf numFmtId="165" fontId="13" fillId="70" borderId="13" xfId="29" applyNumberFormat="1" applyFont="1" applyFill="1" applyBorder="1" applyAlignment="1"/>
    <xf numFmtId="165" fontId="10" fillId="59" borderId="0" xfId="29" applyNumberFormat="1" applyFill="1"/>
    <xf numFmtId="43" fontId="14" fillId="0" borderId="0" xfId="0" applyNumberFormat="1" applyFont="1" applyFill="1"/>
    <xf numFmtId="3" fontId="14" fillId="39" borderId="0" xfId="0" applyNumberFormat="1" applyFont="1" applyFill="1" applyBorder="1"/>
    <xf numFmtId="196" fontId="14" fillId="0" borderId="0" xfId="29" applyNumberFormat="1" applyFont="1"/>
    <xf numFmtId="0" fontId="10" fillId="0" borderId="0" xfId="103" applyFont="1"/>
    <xf numFmtId="43" fontId="14" fillId="0" borderId="0" xfId="29" applyFont="1" applyBorder="1"/>
    <xf numFmtId="9" fontId="14" fillId="0" borderId="0" xfId="109" applyFont="1" applyFill="1"/>
    <xf numFmtId="3" fontId="14" fillId="0" borderId="0" xfId="0" applyNumberFormat="1" applyFont="1" applyFill="1" applyBorder="1"/>
    <xf numFmtId="165" fontId="14" fillId="78" borderId="6" xfId="29" applyNumberFormat="1" applyFont="1" applyFill="1" applyBorder="1"/>
    <xf numFmtId="38" fontId="14" fillId="78" borderId="0" xfId="0" applyNumberFormat="1" applyFont="1" applyFill="1" applyBorder="1"/>
    <xf numFmtId="38" fontId="14" fillId="78" borderId="32" xfId="0" applyNumberFormat="1" applyFont="1" applyFill="1" applyBorder="1"/>
    <xf numFmtId="38" fontId="10" fillId="78" borderId="0" xfId="0" applyNumberFormat="1" applyFont="1" applyFill="1" applyBorder="1"/>
    <xf numFmtId="38" fontId="103" fillId="78" borderId="32" xfId="0" applyNumberFormat="1" applyFont="1" applyFill="1" applyBorder="1" applyAlignment="1">
      <alignment horizontal="right"/>
    </xf>
    <xf numFmtId="38" fontId="14" fillId="78" borderId="6" xfId="0" applyNumberFormat="1" applyFont="1" applyFill="1" applyBorder="1"/>
    <xf numFmtId="38" fontId="103" fillId="78" borderId="0" xfId="0" applyNumberFormat="1" applyFont="1" applyFill="1" applyBorder="1"/>
    <xf numFmtId="38" fontId="103" fillId="78" borderId="6" xfId="0" applyNumberFormat="1" applyFont="1" applyFill="1" applyBorder="1"/>
    <xf numFmtId="165" fontId="14" fillId="78" borderId="0" xfId="29" applyNumberFormat="1" applyFont="1" applyFill="1"/>
    <xf numFmtId="165" fontId="14" fillId="78" borderId="18" xfId="29" applyNumberFormat="1" applyFont="1" applyFill="1" applyBorder="1"/>
    <xf numFmtId="165" fontId="14" fillId="78" borderId="0" xfId="29" applyNumberFormat="1" applyFont="1" applyFill="1" applyBorder="1"/>
    <xf numFmtId="40" fontId="35" fillId="79" borderId="18" xfId="105" applyNumberFormat="1" applyFont="1" applyFill="1" applyBorder="1" applyAlignment="1">
      <alignment horizontal="right" wrapText="1"/>
    </xf>
    <xf numFmtId="40" fontId="35" fillId="78" borderId="35" xfId="105" applyNumberFormat="1" applyFont="1" applyFill="1" applyBorder="1" applyAlignment="1">
      <alignment horizontal="right" wrapText="1"/>
    </xf>
    <xf numFmtId="40" fontId="35" fillId="78" borderId="18" xfId="105" applyNumberFormat="1" applyFont="1" applyFill="1" applyBorder="1" applyAlignment="1">
      <alignment horizontal="right" wrapText="1"/>
    </xf>
    <xf numFmtId="40" fontId="21" fillId="79" borderId="18" xfId="105" applyNumberFormat="1" applyFont="1" applyFill="1" applyBorder="1" applyAlignment="1">
      <alignment horizontal="right" wrapText="1"/>
    </xf>
    <xf numFmtId="40" fontId="35" fillId="79" borderId="0" xfId="105" applyNumberFormat="1" applyFont="1" applyFill="1" applyBorder="1" applyAlignment="1">
      <alignment horizontal="right" wrapText="1"/>
    </xf>
    <xf numFmtId="40" fontId="35" fillId="79" borderId="6" xfId="105" applyNumberFormat="1" applyFont="1" applyFill="1" applyBorder="1" applyAlignment="1">
      <alignment horizontal="right" wrapText="1"/>
    </xf>
    <xf numFmtId="40" fontId="35" fillId="78" borderId="32" xfId="105" applyNumberFormat="1" applyFont="1" applyFill="1" applyBorder="1" applyAlignment="1">
      <alignment horizontal="right" wrapText="1"/>
    </xf>
    <xf numFmtId="40" fontId="35" fillId="78" borderId="0" xfId="105" applyNumberFormat="1" applyFont="1" applyFill="1" applyBorder="1" applyAlignment="1">
      <alignment horizontal="right" wrapText="1"/>
    </xf>
    <xf numFmtId="187" fontId="35" fillId="78" borderId="0" xfId="0" applyNumberFormat="1" applyFont="1" applyFill="1"/>
    <xf numFmtId="0" fontId="35" fillId="78" borderId="0" xfId="0" applyFont="1" applyFill="1"/>
    <xf numFmtId="0" fontId="34" fillId="78" borderId="0" xfId="0" applyFont="1" applyFill="1"/>
    <xf numFmtId="40" fontId="35" fillId="78" borderId="0" xfId="0" applyNumberFormat="1" applyFont="1" applyFill="1"/>
    <xf numFmtId="4" fontId="35" fillId="78" borderId="0" xfId="0" applyNumberFormat="1" applyFont="1" applyFill="1"/>
    <xf numFmtId="40" fontId="34" fillId="78" borderId="39" xfId="0" applyNumberFormat="1" applyFont="1" applyFill="1" applyBorder="1"/>
    <xf numFmtId="9" fontId="25" fillId="0" borderId="37" xfId="109" applyFont="1" applyFill="1" applyBorder="1" applyAlignment="1">
      <alignment horizontal="center" wrapText="1"/>
    </xf>
    <xf numFmtId="38" fontId="14" fillId="0" borderId="32" xfId="0" applyNumberFormat="1" applyFont="1" applyFill="1" applyBorder="1" applyAlignment="1">
      <alignment horizontal="center"/>
    </xf>
    <xf numFmtId="9" fontId="14" fillId="0" borderId="6" xfId="29" applyNumberFormat="1" applyFont="1" applyFill="1" applyBorder="1"/>
    <xf numFmtId="0" fontId="10" fillId="0" borderId="0" xfId="2151"/>
    <xf numFmtId="0" fontId="12" fillId="60" borderId="0" xfId="2151" applyFont="1" applyFill="1" applyBorder="1" applyAlignment="1">
      <alignment horizontal="left"/>
    </xf>
    <xf numFmtId="0" fontId="10" fillId="60" borderId="0" xfId="2151" applyFont="1" applyFill="1" applyBorder="1"/>
    <xf numFmtId="0" fontId="10" fillId="60" borderId="0" xfId="2151" applyFont="1" applyFill="1" applyAlignment="1">
      <alignment horizontal="center"/>
    </xf>
    <xf numFmtId="0" fontId="10" fillId="60" borderId="0" xfId="2151" applyFont="1" applyFill="1"/>
    <xf numFmtId="0" fontId="13" fillId="80" borderId="0" xfId="4358" applyFont="1" applyFill="1" applyBorder="1"/>
    <xf numFmtId="15" fontId="108" fillId="0" borderId="0" xfId="105" applyNumberFormat="1" applyFont="1" applyFill="1" applyBorder="1" applyAlignment="1">
      <alignment horizontal="left" wrapText="1"/>
    </xf>
    <xf numFmtId="10" fontId="103" fillId="0" borderId="32" xfId="29" applyNumberFormat="1" applyFont="1" applyFill="1" applyBorder="1" applyAlignment="1">
      <alignment horizontal="center"/>
    </xf>
    <xf numFmtId="9" fontId="25" fillId="0" borderId="38" xfId="109" applyFont="1" applyFill="1" applyBorder="1" applyAlignment="1">
      <alignment horizontal="center" wrapText="1"/>
    </xf>
    <xf numFmtId="9" fontId="25" fillId="0" borderId="34" xfId="109" applyFont="1" applyFill="1" applyBorder="1" applyAlignment="1">
      <alignment horizontal="center" wrapText="1"/>
    </xf>
    <xf numFmtId="185" fontId="108" fillId="0" borderId="0" xfId="105" applyNumberFormat="1" applyFont="1" applyFill="1" applyBorder="1" applyAlignment="1">
      <alignment horizontal="left" wrapText="1"/>
    </xf>
    <xf numFmtId="1" fontId="21" fillId="0" borderId="18" xfId="105" applyNumberFormat="1" applyFont="1" applyFill="1" applyBorder="1" applyAlignment="1">
      <alignment horizontal="center"/>
    </xf>
    <xf numFmtId="0" fontId="21" fillId="0" borderId="18" xfId="105" applyFont="1" applyFill="1" applyBorder="1" applyAlignment="1">
      <alignment horizontal="left"/>
    </xf>
    <xf numFmtId="0" fontId="21" fillId="0" borderId="18" xfId="105" applyFont="1" applyFill="1" applyBorder="1" applyAlignment="1"/>
    <xf numFmtId="38" fontId="107" fillId="0" borderId="32" xfId="0" applyNumberFormat="1" applyFont="1" applyFill="1" applyBorder="1" applyAlignment="1">
      <alignment horizontal="center"/>
    </xf>
    <xf numFmtId="0" fontId="34" fillId="0" borderId="42" xfId="0" applyFont="1" applyFill="1" applyBorder="1" applyAlignment="1"/>
    <xf numFmtId="9" fontId="14" fillId="0" borderId="0" xfId="109" applyNumberFormat="1" applyFont="1" applyFill="1" applyBorder="1"/>
    <xf numFmtId="1" fontId="34" fillId="0" borderId="42" xfId="0" applyNumberFormat="1" applyFont="1" applyFill="1" applyBorder="1" applyAlignment="1">
      <alignment horizontal="center"/>
    </xf>
    <xf numFmtId="185" fontId="35" fillId="0" borderId="18" xfId="105" applyNumberFormat="1" applyFont="1" applyFill="1" applyBorder="1" applyAlignment="1">
      <alignment horizontal="left" wrapText="1"/>
    </xf>
    <xf numFmtId="38" fontId="13" fillId="0" borderId="32" xfId="0" applyNumberFormat="1" applyFont="1" applyFill="1" applyBorder="1" applyAlignment="1">
      <alignment horizontal="center"/>
    </xf>
    <xf numFmtId="165" fontId="14" fillId="0" borderId="34" xfId="29" applyNumberFormat="1" applyFont="1" applyFill="1" applyBorder="1" applyAlignment="1">
      <alignment horizontal="center"/>
    </xf>
    <xf numFmtId="9" fontId="13" fillId="0" borderId="0" xfId="0" applyNumberFormat="1" applyFont="1" applyFill="1" applyBorder="1"/>
    <xf numFmtId="184" fontId="21" fillId="0" borderId="0" xfId="0" applyNumberFormat="1" applyFont="1" applyFill="1" applyBorder="1" applyAlignment="1">
      <alignment horizontal="center"/>
    </xf>
    <xf numFmtId="40" fontId="14" fillId="0" borderId="0" xfId="0" applyNumberFormat="1" applyFont="1" applyFill="1" applyBorder="1"/>
    <xf numFmtId="165" fontId="34" fillId="0" borderId="42" xfId="29" applyNumberFormat="1" applyFont="1" applyFill="1" applyBorder="1" applyAlignment="1">
      <alignment horizontal="left" wrapText="1"/>
    </xf>
    <xf numFmtId="0" fontId="34" fillId="0" borderId="42" xfId="0" applyFont="1" applyFill="1" applyBorder="1" applyAlignment="1">
      <alignment horizontal="left" wrapText="1"/>
    </xf>
    <xf numFmtId="10" fontId="14" fillId="0" borderId="32" xfId="29" applyNumberFormat="1" applyFont="1" applyFill="1" applyBorder="1" applyAlignment="1">
      <alignment horizontal="center"/>
    </xf>
    <xf numFmtId="38" fontId="13" fillId="0" borderId="10" xfId="0" applyNumberFormat="1" applyFont="1" applyFill="1" applyBorder="1" applyAlignment="1">
      <alignment horizontal="center"/>
    </xf>
    <xf numFmtId="0" fontId="21" fillId="0" borderId="18" xfId="0" applyFont="1" applyFill="1" applyBorder="1"/>
    <xf numFmtId="0" fontId="49" fillId="0" borderId="42" xfId="0" applyFont="1" applyFill="1" applyBorder="1" applyAlignment="1"/>
    <xf numFmtId="0" fontId="35" fillId="0" borderId="42" xfId="0" applyFont="1" applyFill="1" applyBorder="1" applyAlignment="1">
      <alignment horizontal="center"/>
    </xf>
    <xf numFmtId="9" fontId="103" fillId="0" borderId="6" xfId="29" applyNumberFormat="1" applyFont="1" applyFill="1" applyBorder="1"/>
    <xf numFmtId="9" fontId="14" fillId="0" borderId="37" xfId="29" applyNumberFormat="1" applyFont="1" applyFill="1" applyBorder="1"/>
    <xf numFmtId="9" fontId="14" fillId="0" borderId="0" xfId="0" applyNumberFormat="1" applyFont="1" applyFill="1" applyBorder="1"/>
    <xf numFmtId="165" fontId="21" fillId="0" borderId="18" xfId="29" applyNumberFormat="1" applyFont="1" applyFill="1" applyBorder="1"/>
    <xf numFmtId="38" fontId="13" fillId="0" borderId="40" xfId="0" applyNumberFormat="1" applyFont="1" applyFill="1" applyBorder="1"/>
    <xf numFmtId="15" fontId="34" fillId="0" borderId="42" xfId="0" applyNumberFormat="1" applyFont="1" applyFill="1" applyBorder="1" applyAlignment="1">
      <alignment horizontal="center"/>
    </xf>
    <xf numFmtId="0" fontId="21" fillId="0" borderId="18" xfId="0" applyFont="1" applyFill="1" applyBorder="1" applyAlignment="1">
      <alignment horizontal="center"/>
    </xf>
    <xf numFmtId="9" fontId="14" fillId="0" borderId="0" xfId="29" applyNumberFormat="1" applyFont="1" applyFill="1" applyBorder="1"/>
    <xf numFmtId="38" fontId="13" fillId="0" borderId="33" xfId="0" applyNumberFormat="1" applyFont="1" applyFill="1" applyBorder="1"/>
    <xf numFmtId="0" fontId="21" fillId="0" borderId="18" xfId="0" applyFont="1" applyFill="1" applyBorder="1" applyAlignment="1">
      <alignment horizontal="left"/>
    </xf>
    <xf numFmtId="0" fontId="11" fillId="0" borderId="18" xfId="105" applyFont="1" applyFill="1" applyBorder="1" applyAlignment="1">
      <alignment horizontal="left" wrapText="1"/>
    </xf>
    <xf numFmtId="184" fontId="34" fillId="0" borderId="42" xfId="0" applyNumberFormat="1" applyFont="1" applyFill="1" applyBorder="1" applyAlignment="1">
      <alignment horizontal="center" wrapText="1"/>
    </xf>
    <xf numFmtId="9" fontId="14" fillId="0" borderId="38" xfId="29" applyNumberFormat="1" applyFont="1" applyFill="1" applyBorder="1"/>
    <xf numFmtId="9" fontId="103" fillId="0" borderId="0" xfId="29" applyNumberFormat="1" applyFont="1" applyFill="1" applyBorder="1"/>
    <xf numFmtId="15" fontId="21" fillId="0" borderId="18" xfId="105" applyNumberFormat="1" applyFont="1" applyFill="1" applyBorder="1" applyAlignment="1">
      <alignment horizontal="center" wrapText="1"/>
    </xf>
    <xf numFmtId="9" fontId="13" fillId="0" borderId="6" xfId="0" applyNumberFormat="1" applyFont="1" applyFill="1" applyBorder="1"/>
    <xf numFmtId="0" fontId="35" fillId="0" borderId="42" xfId="0" applyFont="1" applyFill="1" applyBorder="1" applyAlignment="1"/>
    <xf numFmtId="0" fontId="35" fillId="0" borderId="18" xfId="105" applyFont="1" applyFill="1" applyBorder="1" applyAlignment="1">
      <alignment wrapText="1"/>
    </xf>
    <xf numFmtId="0" fontId="10" fillId="0" borderId="0" xfId="2160"/>
    <xf numFmtId="40" fontId="34" fillId="0" borderId="0" xfId="2160" applyNumberFormat="1" applyFont="1" applyFill="1" applyAlignment="1">
      <alignment horizontal="right"/>
    </xf>
    <xf numFmtId="165" fontId="34" fillId="60" borderId="0" xfId="29" applyNumberFormat="1" applyFont="1" applyFill="1" applyAlignment="1">
      <alignment horizontal="left" wrapText="1"/>
    </xf>
    <xf numFmtId="40" fontId="106" fillId="60" borderId="0" xfId="4359" applyNumberFormat="1" applyFont="1" applyFill="1" applyAlignment="1">
      <alignment horizontal="center"/>
    </xf>
    <xf numFmtId="40" fontId="106" fillId="60" borderId="0" xfId="4356" applyNumberFormat="1" applyFont="1" applyFill="1" applyAlignment="1">
      <alignment horizontal="center"/>
    </xf>
    <xf numFmtId="40" fontId="106" fillId="60" borderId="0" xfId="4360" applyNumberFormat="1" applyFont="1" applyFill="1" applyAlignment="1">
      <alignment horizontal="center"/>
    </xf>
    <xf numFmtId="0" fontId="108" fillId="0" borderId="0" xfId="661" applyFont="1" applyFill="1" applyBorder="1" applyAlignment="1">
      <alignment horizontal="left"/>
    </xf>
    <xf numFmtId="0" fontId="35" fillId="0" borderId="18" xfId="105" applyFont="1" applyFill="1" applyBorder="1" applyAlignment="1">
      <alignment horizontal="left"/>
    </xf>
    <xf numFmtId="0" fontId="35" fillId="0" borderId="18" xfId="105" applyFont="1" applyFill="1" applyBorder="1" applyAlignment="1">
      <alignment horizontal="left" wrapText="1"/>
    </xf>
    <xf numFmtId="15" fontId="35" fillId="0" borderId="18" xfId="105" applyNumberFormat="1" applyFont="1" applyFill="1" applyBorder="1" applyAlignment="1">
      <alignment horizontal="center" wrapText="1"/>
    </xf>
    <xf numFmtId="185" fontId="35" fillId="0" borderId="18" xfId="105" applyNumberFormat="1" applyFont="1" applyFill="1" applyBorder="1" applyAlignment="1">
      <alignment horizontal="center" wrapText="1"/>
    </xf>
    <xf numFmtId="0" fontId="49" fillId="0" borderId="18" xfId="105" applyFont="1" applyFill="1" applyBorder="1" applyAlignment="1">
      <alignment horizontal="left" wrapText="1"/>
    </xf>
    <xf numFmtId="0" fontId="21" fillId="0" borderId="18" xfId="661" applyFont="1" applyFill="1" applyBorder="1" applyAlignment="1">
      <alignment horizontal="left"/>
    </xf>
    <xf numFmtId="184" fontId="21" fillId="0" borderId="18" xfId="661" applyNumberFormat="1" applyFont="1" applyFill="1" applyBorder="1" applyAlignment="1">
      <alignment horizontal="center"/>
    </xf>
    <xf numFmtId="0" fontId="35" fillId="0" borderId="18" xfId="105" applyFont="1" applyFill="1" applyBorder="1" applyAlignment="1">
      <alignment horizontal="center" wrapText="1"/>
    </xf>
    <xf numFmtId="0" fontId="35" fillId="0" borderId="18" xfId="105" applyFont="1" applyFill="1" applyBorder="1" applyAlignment="1"/>
    <xf numFmtId="1" fontId="35" fillId="0" borderId="18" xfId="105" applyNumberFormat="1" applyFont="1" applyFill="1" applyBorder="1" applyAlignment="1">
      <alignment horizontal="center"/>
    </xf>
    <xf numFmtId="0" fontId="21" fillId="0" borderId="18" xfId="661" applyFont="1" applyFill="1" applyBorder="1"/>
    <xf numFmtId="1" fontId="21" fillId="0" borderId="18" xfId="29" applyNumberFormat="1" applyFont="1" applyFill="1" applyBorder="1"/>
    <xf numFmtId="184" fontId="21" fillId="0" borderId="0" xfId="661" applyNumberFormat="1" applyFont="1" applyFill="1" applyBorder="1" applyAlignment="1">
      <alignment horizontal="center"/>
    </xf>
    <xf numFmtId="165" fontId="21" fillId="0" borderId="18" xfId="29" applyNumberFormat="1" applyFont="1" applyFill="1" applyBorder="1" applyAlignment="1">
      <alignment horizontal="center"/>
    </xf>
    <xf numFmtId="40" fontId="106" fillId="60" borderId="0" xfId="4357" applyNumberFormat="1" applyFont="1" applyFill="1" applyAlignment="1">
      <alignment horizontal="center"/>
    </xf>
    <xf numFmtId="38" fontId="103" fillId="0" borderId="32" xfId="0" applyNumberFormat="1" applyFont="1" applyFill="1" applyBorder="1" applyAlignment="1">
      <alignment horizontal="right"/>
    </xf>
    <xf numFmtId="38" fontId="103" fillId="0" borderId="0" xfId="0" applyNumberFormat="1" applyFont="1" applyFill="1" applyBorder="1"/>
    <xf numFmtId="38" fontId="103" fillId="0" borderId="6" xfId="0" applyNumberFormat="1" applyFont="1" applyFill="1" applyBorder="1"/>
    <xf numFmtId="165" fontId="10" fillId="78" borderId="0" xfId="29" applyNumberFormat="1" applyFill="1"/>
    <xf numFmtId="0" fontId="0" fillId="80" borderId="0" xfId="0" applyFill="1" applyAlignment="1">
      <alignment horizontal="center"/>
    </xf>
    <xf numFmtId="165" fontId="10" fillId="78" borderId="0" xfId="29" quotePrefix="1" applyNumberFormat="1" applyFill="1"/>
    <xf numFmtId="187" fontId="35" fillId="0" borderId="0" xfId="0" applyNumberFormat="1" applyFont="1" applyFill="1"/>
    <xf numFmtId="0" fontId="13" fillId="27" borderId="0" xfId="0" applyFont="1" applyFill="1" applyAlignment="1">
      <alignment horizontal="left" vertical="top" wrapText="1"/>
    </xf>
    <xf numFmtId="0" fontId="0" fillId="27" borderId="0" xfId="0" applyFill="1" applyAlignment="1">
      <alignment horizontal="left" vertical="top" wrapText="1"/>
    </xf>
    <xf numFmtId="0" fontId="0" fillId="27" borderId="0" xfId="0" applyFill="1" applyAlignment="1">
      <alignment horizontal="center"/>
    </xf>
    <xf numFmtId="0" fontId="13" fillId="36" borderId="51" xfId="0" applyFont="1" applyFill="1" applyBorder="1" applyAlignment="1">
      <alignment horizontal="center"/>
    </xf>
    <xf numFmtId="0" fontId="13" fillId="36" borderId="54" xfId="0" applyFont="1" applyFill="1" applyBorder="1" applyAlignment="1">
      <alignment horizontal="center"/>
    </xf>
    <xf numFmtId="0" fontId="13" fillId="36" borderId="55" xfId="0" applyFont="1" applyFill="1" applyBorder="1" applyAlignment="1">
      <alignment horizontal="center"/>
    </xf>
    <xf numFmtId="0" fontId="14" fillId="27" borderId="17" xfId="0" applyFont="1" applyFill="1" applyBorder="1" applyAlignment="1">
      <alignment horizontal="left"/>
    </xf>
    <xf numFmtId="0" fontId="14" fillId="27" borderId="0" xfId="0" applyFont="1" applyFill="1" applyBorder="1" applyAlignment="1">
      <alignment horizontal="left"/>
    </xf>
    <xf numFmtId="0" fontId="13" fillId="24" borderId="51" xfId="0" applyFont="1" applyFill="1" applyBorder="1" applyAlignment="1">
      <alignment horizontal="center"/>
    </xf>
    <xf numFmtId="0" fontId="13" fillId="24" borderId="54" xfId="0" applyFont="1" applyFill="1" applyBorder="1" applyAlignment="1">
      <alignment horizontal="center"/>
    </xf>
    <xf numFmtId="0" fontId="13" fillId="24" borderId="55" xfId="0" applyFont="1" applyFill="1" applyBorder="1" applyAlignment="1">
      <alignment horizontal="center"/>
    </xf>
    <xf numFmtId="0" fontId="13" fillId="0" borderId="51" xfId="0" applyFont="1" applyFill="1" applyBorder="1" applyAlignment="1">
      <alignment horizontal="left"/>
    </xf>
    <xf numFmtId="0" fontId="13" fillId="0" borderId="54" xfId="0" applyFont="1" applyFill="1" applyBorder="1" applyAlignment="1">
      <alignment horizontal="left"/>
    </xf>
    <xf numFmtId="0" fontId="13" fillId="27" borderId="26" xfId="0" applyFont="1" applyFill="1" applyBorder="1" applyAlignment="1">
      <alignment horizontal="center" vertical="top" wrapText="1"/>
    </xf>
    <xf numFmtId="0" fontId="13" fillId="27" borderId="52" xfId="0" applyFont="1" applyFill="1" applyBorder="1" applyAlignment="1">
      <alignment horizontal="center" vertical="top" wrapText="1"/>
    </xf>
    <xf numFmtId="0" fontId="13" fillId="27" borderId="26" xfId="0" applyFont="1" applyFill="1" applyBorder="1" applyAlignment="1">
      <alignment horizontal="center"/>
    </xf>
    <xf numFmtId="0" fontId="13" fillId="27" borderId="31" xfId="0" applyFont="1" applyFill="1" applyBorder="1" applyAlignment="1">
      <alignment horizontal="center"/>
    </xf>
    <xf numFmtId="0" fontId="13" fillId="27" borderId="52" xfId="0" applyFont="1" applyFill="1" applyBorder="1" applyAlignment="1">
      <alignment horizontal="center"/>
    </xf>
    <xf numFmtId="3" fontId="13" fillId="27" borderId="51" xfId="0" applyNumberFormat="1" applyFont="1" applyFill="1" applyBorder="1" applyAlignment="1">
      <alignment horizontal="center"/>
    </xf>
    <xf numFmtId="3" fontId="13" fillId="27" borderId="55" xfId="0" applyNumberFormat="1" applyFont="1" applyFill="1" applyBorder="1" applyAlignment="1">
      <alignment horizontal="center"/>
    </xf>
    <xf numFmtId="0" fontId="13" fillId="27" borderId="51" xfId="0" applyFont="1" applyFill="1" applyBorder="1" applyAlignment="1">
      <alignment horizontal="center"/>
    </xf>
    <xf numFmtId="0" fontId="13" fillId="27" borderId="54" xfId="0" applyFont="1" applyFill="1" applyBorder="1" applyAlignment="1">
      <alignment horizontal="center"/>
    </xf>
    <xf numFmtId="0" fontId="13" fillId="27" borderId="55" xfId="0" applyFont="1" applyFill="1" applyBorder="1" applyAlignment="1">
      <alignment horizontal="center"/>
    </xf>
    <xf numFmtId="0" fontId="13" fillId="27" borderId="0" xfId="0" applyFont="1" applyFill="1" applyBorder="1" applyAlignment="1">
      <alignment horizontal="center" vertical="top"/>
    </xf>
    <xf numFmtId="0" fontId="13" fillId="27" borderId="15" xfId="0" applyFont="1" applyFill="1" applyBorder="1" applyAlignment="1">
      <alignment horizontal="center" vertical="top"/>
    </xf>
    <xf numFmtId="0" fontId="13" fillId="24" borderId="26" xfId="0" applyFont="1" applyFill="1" applyBorder="1" applyAlignment="1">
      <alignment horizontal="center" vertical="top"/>
    </xf>
    <xf numFmtId="0" fontId="13" fillId="24" borderId="52" xfId="0" applyFont="1" applyFill="1" applyBorder="1" applyAlignment="1">
      <alignment horizontal="center" vertical="top"/>
    </xf>
    <xf numFmtId="0" fontId="13" fillId="36" borderId="26" xfId="0" applyFont="1" applyFill="1" applyBorder="1" applyAlignment="1">
      <alignment horizontal="center" vertical="top"/>
    </xf>
    <xf numFmtId="0" fontId="13" fillId="36" borderId="52" xfId="0" applyFont="1" applyFill="1" applyBorder="1" applyAlignment="1">
      <alignment horizontal="center" vertical="top"/>
    </xf>
    <xf numFmtId="38" fontId="18" fillId="27" borderId="37" xfId="34" applyNumberFormat="1" applyFont="1" applyFill="1" applyBorder="1" applyAlignment="1">
      <alignment horizontal="center" wrapText="1"/>
    </xf>
    <xf numFmtId="38" fontId="18" fillId="27" borderId="0" xfId="34" applyNumberFormat="1" applyFont="1" applyFill="1" applyBorder="1" applyAlignment="1">
      <alignment horizontal="center" wrapText="1"/>
    </xf>
    <xf numFmtId="0" fontId="18" fillId="27" borderId="37" xfId="0" applyFont="1" applyFill="1" applyBorder="1" applyAlignment="1">
      <alignment horizontal="center" wrapText="1"/>
    </xf>
    <xf numFmtId="0" fontId="18" fillId="27" borderId="0" xfId="0" applyFont="1" applyFill="1" applyBorder="1" applyAlignment="1">
      <alignment horizontal="center" wrapText="1"/>
    </xf>
    <xf numFmtId="38" fontId="18" fillId="27" borderId="37" xfId="29" applyNumberFormat="1" applyFont="1" applyFill="1" applyBorder="1" applyAlignment="1">
      <alignment horizontal="center" wrapText="1"/>
    </xf>
    <xf numFmtId="38" fontId="18" fillId="27" borderId="0" xfId="29" applyNumberFormat="1" applyFont="1" applyFill="1" applyBorder="1" applyAlignment="1">
      <alignment horizontal="center" wrapText="1"/>
    </xf>
    <xf numFmtId="0" fontId="0" fillId="0" borderId="38" xfId="0" applyFill="1" applyBorder="1" applyAlignment="1">
      <alignment horizontal="center" wrapText="1"/>
    </xf>
    <xf numFmtId="0" fontId="0" fillId="0" borderId="34" xfId="0" applyFill="1" applyBorder="1" applyAlignment="1">
      <alignment horizontal="center" wrapText="1"/>
    </xf>
    <xf numFmtId="0" fontId="0" fillId="0" borderId="40" xfId="0" applyNumberFormat="1" applyFill="1" applyBorder="1" applyAlignment="1">
      <alignment horizontal="center"/>
    </xf>
    <xf numFmtId="0" fontId="0" fillId="0" borderId="10" xfId="0" applyNumberFormat="1" applyFill="1" applyBorder="1" applyAlignment="1">
      <alignment horizontal="center"/>
    </xf>
    <xf numFmtId="0" fontId="10" fillId="0" borderId="38" xfId="0" applyFont="1" applyFill="1" applyBorder="1" applyAlignment="1">
      <alignment horizontal="center" wrapText="1"/>
    </xf>
  </cellXfs>
  <cellStyles count="4362">
    <cellStyle name=" 1" xfId="836"/>
    <cellStyle name="_115 Timaru Budget" xfId="837"/>
    <cellStyle name="_115 Timaru Budget_1" xfId="838"/>
    <cellStyle name="_115 Timaru Budget_1_Capital Projects Report_Consolidated Template" xfId="839"/>
    <cellStyle name="_115 Timaru Budget_1_FINAL - Tranz Metro Operational Model 2009-10" xfId="840"/>
    <cellStyle name="_115 Timaru Budget_2" xfId="841"/>
    <cellStyle name="_115 Timaru Budget_2_Capital Projects Report_Consolidated Template" xfId="842"/>
    <cellStyle name="_115 Timaru Budget_2_FINAL - Tranz Metro Operational Model 2009-10" xfId="843"/>
    <cellStyle name="_115 Timaru Budget_3" xfId="844"/>
    <cellStyle name="_115 Timaru Budget_3_Cost Forecast" xfId="845"/>
    <cellStyle name="_115 Timaru Budget_3_FINAL - Tranz Metro Operational Model 2009-10" xfId="846"/>
    <cellStyle name="_115 Timaru Budget_Capital Projects Report_Consolidated Template" xfId="847"/>
    <cellStyle name="_115 Timaru Budget_FINAL - Tranz Metro Operational Model 2009-10" xfId="848"/>
    <cellStyle name="_TTL Jul 07" xfId="849"/>
    <cellStyle name="_TTL Jul 07_Capital Projects Report_Consolidated Template" xfId="850"/>
    <cellStyle name="_TTL Jul 07_Cost Forecast" xfId="851"/>
    <cellStyle name="_TTL Jul 07_FINAL - Tranz Metro Operational Model 2009-10" xfId="852"/>
    <cellStyle name="20% - Accent1" xfId="1" builtinId="30" customBuiltin="1"/>
    <cellStyle name="20% - Accent1 10" xfId="122"/>
    <cellStyle name="20% - Accent1 10 2" xfId="853"/>
    <cellStyle name="20% - Accent1 10 2 2" xfId="1528"/>
    <cellStyle name="20% - Accent1 10 2 2 2" xfId="4115"/>
    <cellStyle name="20% - Accent1 10 2 2 3" xfId="3508"/>
    <cellStyle name="20% - Accent1 10 2 2 4" xfId="2529"/>
    <cellStyle name="20% - Accent1 10 2 3" xfId="1970"/>
    <cellStyle name="20% - Accent1 10 2 3 2" xfId="3756"/>
    <cellStyle name="20% - Accent1 10 2 3 3" xfId="2949"/>
    <cellStyle name="20% - Accent1 10 2 4" xfId="3149"/>
    <cellStyle name="20% - Accent1 10 2 5" xfId="2170"/>
    <cellStyle name="20% - Accent1 10 3" xfId="854"/>
    <cellStyle name="20% - Accent1 11" xfId="123"/>
    <cellStyle name="20% - Accent1 11 2" xfId="855"/>
    <cellStyle name="20% - Accent1 11 2 2" xfId="1529"/>
    <cellStyle name="20% - Accent1 11 2 2 2" xfId="4116"/>
    <cellStyle name="20% - Accent1 11 2 2 3" xfId="3509"/>
    <cellStyle name="20% - Accent1 11 2 2 4" xfId="2530"/>
    <cellStyle name="20% - Accent1 11 2 3" xfId="1971"/>
    <cellStyle name="20% - Accent1 11 2 3 2" xfId="3757"/>
    <cellStyle name="20% - Accent1 11 2 3 3" xfId="2950"/>
    <cellStyle name="20% - Accent1 11 2 4" xfId="3150"/>
    <cellStyle name="20% - Accent1 11 2 5" xfId="2171"/>
    <cellStyle name="20% - Accent1 11 3" xfId="856"/>
    <cellStyle name="20% - Accent1 12" xfId="124"/>
    <cellStyle name="20% - Accent1 12 2" xfId="857"/>
    <cellStyle name="20% - Accent1 13" xfId="125"/>
    <cellStyle name="20% - Accent1 13 2" xfId="858"/>
    <cellStyle name="20% - Accent1 14" xfId="126"/>
    <cellStyle name="20% - Accent1 2" xfId="127"/>
    <cellStyle name="20% - Accent1 2 2" xfId="859"/>
    <cellStyle name="20% - Accent1 2 2 2" xfId="1530"/>
    <cellStyle name="20% - Accent1 2 2 2 2" xfId="4117"/>
    <cellStyle name="20% - Accent1 2 2 2 3" xfId="3510"/>
    <cellStyle name="20% - Accent1 2 2 2 4" xfId="2531"/>
    <cellStyle name="20% - Accent1 2 2 3" xfId="1972"/>
    <cellStyle name="20% - Accent1 2 2 3 2" xfId="3758"/>
    <cellStyle name="20% - Accent1 2 2 3 3" xfId="2951"/>
    <cellStyle name="20% - Accent1 2 2 4" xfId="3151"/>
    <cellStyle name="20% - Accent1 2 2 5" xfId="2172"/>
    <cellStyle name="20% - Accent1 2 3" xfId="860"/>
    <cellStyle name="20% - Accent1 3" xfId="128"/>
    <cellStyle name="20% - Accent1 3 2" xfId="861"/>
    <cellStyle name="20% - Accent1 3 2 2" xfId="1531"/>
    <cellStyle name="20% - Accent1 3 2 2 2" xfId="4118"/>
    <cellStyle name="20% - Accent1 3 2 2 3" xfId="3511"/>
    <cellStyle name="20% - Accent1 3 2 2 4" xfId="2532"/>
    <cellStyle name="20% - Accent1 3 2 3" xfId="1973"/>
    <cellStyle name="20% - Accent1 3 2 3 2" xfId="3759"/>
    <cellStyle name="20% - Accent1 3 2 3 3" xfId="2952"/>
    <cellStyle name="20% - Accent1 3 2 4" xfId="3152"/>
    <cellStyle name="20% - Accent1 3 2 5" xfId="2173"/>
    <cellStyle name="20% - Accent1 3 3" xfId="862"/>
    <cellStyle name="20% - Accent1 4" xfId="129"/>
    <cellStyle name="20% - Accent1 4 2" xfId="863"/>
    <cellStyle name="20% - Accent1 4 2 2" xfId="1532"/>
    <cellStyle name="20% - Accent1 4 2 2 2" xfId="4119"/>
    <cellStyle name="20% - Accent1 4 2 2 3" xfId="3512"/>
    <cellStyle name="20% - Accent1 4 2 2 4" xfId="2533"/>
    <cellStyle name="20% - Accent1 4 2 3" xfId="1974"/>
    <cellStyle name="20% - Accent1 4 2 3 2" xfId="3760"/>
    <cellStyle name="20% - Accent1 4 2 3 3" xfId="2953"/>
    <cellStyle name="20% - Accent1 4 2 4" xfId="3153"/>
    <cellStyle name="20% - Accent1 4 2 5" xfId="2174"/>
    <cellStyle name="20% - Accent1 4 3" xfId="864"/>
    <cellStyle name="20% - Accent1 5" xfId="130"/>
    <cellStyle name="20% - Accent1 5 2" xfId="865"/>
    <cellStyle name="20% - Accent1 5 2 2" xfId="1533"/>
    <cellStyle name="20% - Accent1 5 2 2 2" xfId="4120"/>
    <cellStyle name="20% - Accent1 5 2 2 3" xfId="3513"/>
    <cellStyle name="20% - Accent1 5 2 2 4" xfId="2534"/>
    <cellStyle name="20% - Accent1 5 2 3" xfId="1975"/>
    <cellStyle name="20% - Accent1 5 2 3 2" xfId="3761"/>
    <cellStyle name="20% - Accent1 5 2 3 3" xfId="2954"/>
    <cellStyle name="20% - Accent1 5 2 4" xfId="3154"/>
    <cellStyle name="20% - Accent1 5 2 5" xfId="2175"/>
    <cellStyle name="20% - Accent1 5 3" xfId="866"/>
    <cellStyle name="20% - Accent1 6" xfId="131"/>
    <cellStyle name="20% - Accent1 6 2" xfId="867"/>
    <cellStyle name="20% - Accent1 6 2 2" xfId="1534"/>
    <cellStyle name="20% - Accent1 6 2 2 2" xfId="4121"/>
    <cellStyle name="20% - Accent1 6 2 2 3" xfId="3514"/>
    <cellStyle name="20% - Accent1 6 2 2 4" xfId="2535"/>
    <cellStyle name="20% - Accent1 6 2 3" xfId="1976"/>
    <cellStyle name="20% - Accent1 6 2 3 2" xfId="3762"/>
    <cellStyle name="20% - Accent1 6 2 3 3" xfId="2955"/>
    <cellStyle name="20% - Accent1 6 2 4" xfId="3155"/>
    <cellStyle name="20% - Accent1 6 2 5" xfId="2176"/>
    <cellStyle name="20% - Accent1 6 3" xfId="868"/>
    <cellStyle name="20% - Accent1 7" xfId="132"/>
    <cellStyle name="20% - Accent1 7 2" xfId="869"/>
    <cellStyle name="20% - Accent1 7 2 2" xfId="1535"/>
    <cellStyle name="20% - Accent1 7 2 2 2" xfId="4122"/>
    <cellStyle name="20% - Accent1 7 2 2 3" xfId="3515"/>
    <cellStyle name="20% - Accent1 7 2 2 4" xfId="2536"/>
    <cellStyle name="20% - Accent1 7 2 3" xfId="1977"/>
    <cellStyle name="20% - Accent1 7 2 3 2" xfId="3763"/>
    <cellStyle name="20% - Accent1 7 2 3 3" xfId="2956"/>
    <cellStyle name="20% - Accent1 7 2 4" xfId="3156"/>
    <cellStyle name="20% - Accent1 7 2 5" xfId="2177"/>
    <cellStyle name="20% - Accent1 7 3" xfId="870"/>
    <cellStyle name="20% - Accent1 8" xfId="133"/>
    <cellStyle name="20% - Accent1 8 2" xfId="871"/>
    <cellStyle name="20% - Accent1 8 2 2" xfId="1536"/>
    <cellStyle name="20% - Accent1 8 2 2 2" xfId="4123"/>
    <cellStyle name="20% - Accent1 8 2 2 3" xfId="3516"/>
    <cellStyle name="20% - Accent1 8 2 2 4" xfId="2537"/>
    <cellStyle name="20% - Accent1 8 2 3" xfId="1978"/>
    <cellStyle name="20% - Accent1 8 2 3 2" xfId="3764"/>
    <cellStyle name="20% - Accent1 8 2 3 3" xfId="2957"/>
    <cellStyle name="20% - Accent1 8 2 4" xfId="3157"/>
    <cellStyle name="20% - Accent1 8 2 5" xfId="2178"/>
    <cellStyle name="20% - Accent1 8 3" xfId="872"/>
    <cellStyle name="20% - Accent1 9" xfId="134"/>
    <cellStyle name="20% - Accent1 9 2" xfId="873"/>
    <cellStyle name="20% - Accent1 9 2 2" xfId="1537"/>
    <cellStyle name="20% - Accent1 9 2 2 2" xfId="4124"/>
    <cellStyle name="20% - Accent1 9 2 2 3" xfId="3517"/>
    <cellStyle name="20% - Accent1 9 2 2 4" xfId="2538"/>
    <cellStyle name="20% - Accent1 9 2 3" xfId="1979"/>
    <cellStyle name="20% - Accent1 9 2 3 2" xfId="3765"/>
    <cellStyle name="20% - Accent1 9 2 3 3" xfId="2958"/>
    <cellStyle name="20% - Accent1 9 2 4" xfId="3158"/>
    <cellStyle name="20% - Accent1 9 2 5" xfId="2179"/>
    <cellStyle name="20% - Accent1 9 3" xfId="874"/>
    <cellStyle name="20% - Accent2" xfId="2" builtinId="34" customBuiltin="1"/>
    <cellStyle name="20% - Accent2 10" xfId="135"/>
    <cellStyle name="20% - Accent2 10 2" xfId="875"/>
    <cellStyle name="20% - Accent2 10 2 2" xfId="1538"/>
    <cellStyle name="20% - Accent2 10 2 2 2" xfId="4125"/>
    <cellStyle name="20% - Accent2 10 2 2 3" xfId="3518"/>
    <cellStyle name="20% - Accent2 10 2 2 4" xfId="2539"/>
    <cellStyle name="20% - Accent2 10 2 3" xfId="1980"/>
    <cellStyle name="20% - Accent2 10 2 3 2" xfId="3766"/>
    <cellStyle name="20% - Accent2 10 2 3 3" xfId="2959"/>
    <cellStyle name="20% - Accent2 10 2 4" xfId="3159"/>
    <cellStyle name="20% - Accent2 10 2 5" xfId="2180"/>
    <cellStyle name="20% - Accent2 10 3" xfId="876"/>
    <cellStyle name="20% - Accent2 11" xfId="136"/>
    <cellStyle name="20% - Accent2 11 2" xfId="877"/>
    <cellStyle name="20% - Accent2 11 2 2" xfId="1539"/>
    <cellStyle name="20% - Accent2 11 2 2 2" xfId="4126"/>
    <cellStyle name="20% - Accent2 11 2 2 3" xfId="3519"/>
    <cellStyle name="20% - Accent2 11 2 2 4" xfId="2540"/>
    <cellStyle name="20% - Accent2 11 2 3" xfId="1981"/>
    <cellStyle name="20% - Accent2 11 2 3 2" xfId="3767"/>
    <cellStyle name="20% - Accent2 11 2 3 3" xfId="2960"/>
    <cellStyle name="20% - Accent2 11 2 4" xfId="3160"/>
    <cellStyle name="20% - Accent2 11 2 5" xfId="2181"/>
    <cellStyle name="20% - Accent2 11 3" xfId="878"/>
    <cellStyle name="20% - Accent2 12" xfId="137"/>
    <cellStyle name="20% - Accent2 12 2" xfId="879"/>
    <cellStyle name="20% - Accent2 13" xfId="138"/>
    <cellStyle name="20% - Accent2 13 2" xfId="880"/>
    <cellStyle name="20% - Accent2 14" xfId="139"/>
    <cellStyle name="20% - Accent2 2" xfId="140"/>
    <cellStyle name="20% - Accent2 2 2" xfId="881"/>
    <cellStyle name="20% - Accent2 2 2 2" xfId="1540"/>
    <cellStyle name="20% - Accent2 2 2 2 2" xfId="4127"/>
    <cellStyle name="20% - Accent2 2 2 2 3" xfId="3520"/>
    <cellStyle name="20% - Accent2 2 2 2 4" xfId="2541"/>
    <cellStyle name="20% - Accent2 2 2 3" xfId="1982"/>
    <cellStyle name="20% - Accent2 2 2 3 2" xfId="3768"/>
    <cellStyle name="20% - Accent2 2 2 3 3" xfId="2961"/>
    <cellStyle name="20% - Accent2 2 2 4" xfId="3161"/>
    <cellStyle name="20% - Accent2 2 2 5" xfId="2182"/>
    <cellStyle name="20% - Accent2 2 3" xfId="882"/>
    <cellStyle name="20% - Accent2 3" xfId="141"/>
    <cellStyle name="20% - Accent2 3 2" xfId="883"/>
    <cellStyle name="20% - Accent2 3 2 2" xfId="1541"/>
    <cellStyle name="20% - Accent2 3 2 2 2" xfId="4128"/>
    <cellStyle name="20% - Accent2 3 2 2 3" xfId="3521"/>
    <cellStyle name="20% - Accent2 3 2 2 4" xfId="2542"/>
    <cellStyle name="20% - Accent2 3 2 3" xfId="1983"/>
    <cellStyle name="20% - Accent2 3 2 3 2" xfId="3769"/>
    <cellStyle name="20% - Accent2 3 2 3 3" xfId="2962"/>
    <cellStyle name="20% - Accent2 3 2 4" xfId="3162"/>
    <cellStyle name="20% - Accent2 3 2 5" xfId="2183"/>
    <cellStyle name="20% - Accent2 3 3" xfId="884"/>
    <cellStyle name="20% - Accent2 4" xfId="142"/>
    <cellStyle name="20% - Accent2 4 2" xfId="885"/>
    <cellStyle name="20% - Accent2 4 2 2" xfId="1542"/>
    <cellStyle name="20% - Accent2 4 2 2 2" xfId="4129"/>
    <cellStyle name="20% - Accent2 4 2 2 3" xfId="3522"/>
    <cellStyle name="20% - Accent2 4 2 2 4" xfId="2543"/>
    <cellStyle name="20% - Accent2 4 2 3" xfId="1984"/>
    <cellStyle name="20% - Accent2 4 2 3 2" xfId="3770"/>
    <cellStyle name="20% - Accent2 4 2 3 3" xfId="2963"/>
    <cellStyle name="20% - Accent2 4 2 4" xfId="3163"/>
    <cellStyle name="20% - Accent2 4 2 5" xfId="2184"/>
    <cellStyle name="20% - Accent2 4 3" xfId="886"/>
    <cellStyle name="20% - Accent2 5" xfId="143"/>
    <cellStyle name="20% - Accent2 5 2" xfId="887"/>
    <cellStyle name="20% - Accent2 5 2 2" xfId="1543"/>
    <cellStyle name="20% - Accent2 5 2 2 2" xfId="4130"/>
    <cellStyle name="20% - Accent2 5 2 2 3" xfId="3523"/>
    <cellStyle name="20% - Accent2 5 2 2 4" xfId="2544"/>
    <cellStyle name="20% - Accent2 5 2 3" xfId="1985"/>
    <cellStyle name="20% - Accent2 5 2 3 2" xfId="3771"/>
    <cellStyle name="20% - Accent2 5 2 3 3" xfId="2964"/>
    <cellStyle name="20% - Accent2 5 2 4" xfId="3164"/>
    <cellStyle name="20% - Accent2 5 2 5" xfId="2185"/>
    <cellStyle name="20% - Accent2 5 3" xfId="888"/>
    <cellStyle name="20% - Accent2 6" xfId="144"/>
    <cellStyle name="20% - Accent2 6 2" xfId="889"/>
    <cellStyle name="20% - Accent2 6 2 2" xfId="1544"/>
    <cellStyle name="20% - Accent2 6 2 2 2" xfId="4131"/>
    <cellStyle name="20% - Accent2 6 2 2 3" xfId="3524"/>
    <cellStyle name="20% - Accent2 6 2 2 4" xfId="2545"/>
    <cellStyle name="20% - Accent2 6 2 3" xfId="1986"/>
    <cellStyle name="20% - Accent2 6 2 3 2" xfId="3772"/>
    <cellStyle name="20% - Accent2 6 2 3 3" xfId="2965"/>
    <cellStyle name="20% - Accent2 6 2 4" xfId="3165"/>
    <cellStyle name="20% - Accent2 6 2 5" xfId="2186"/>
    <cellStyle name="20% - Accent2 6 3" xfId="890"/>
    <cellStyle name="20% - Accent2 7" xfId="145"/>
    <cellStyle name="20% - Accent2 7 2" xfId="891"/>
    <cellStyle name="20% - Accent2 7 2 2" xfId="1545"/>
    <cellStyle name="20% - Accent2 7 2 2 2" xfId="4132"/>
    <cellStyle name="20% - Accent2 7 2 2 3" xfId="3525"/>
    <cellStyle name="20% - Accent2 7 2 2 4" xfId="2546"/>
    <cellStyle name="20% - Accent2 7 2 3" xfId="1987"/>
    <cellStyle name="20% - Accent2 7 2 3 2" xfId="3773"/>
    <cellStyle name="20% - Accent2 7 2 3 3" xfId="2966"/>
    <cellStyle name="20% - Accent2 7 2 4" xfId="3166"/>
    <cellStyle name="20% - Accent2 7 2 5" xfId="2187"/>
    <cellStyle name="20% - Accent2 7 3" xfId="892"/>
    <cellStyle name="20% - Accent2 8" xfId="146"/>
    <cellStyle name="20% - Accent2 8 2" xfId="893"/>
    <cellStyle name="20% - Accent2 8 2 2" xfId="1546"/>
    <cellStyle name="20% - Accent2 8 2 2 2" xfId="4133"/>
    <cellStyle name="20% - Accent2 8 2 2 3" xfId="3526"/>
    <cellStyle name="20% - Accent2 8 2 2 4" xfId="2547"/>
    <cellStyle name="20% - Accent2 8 2 3" xfId="1988"/>
    <cellStyle name="20% - Accent2 8 2 3 2" xfId="3774"/>
    <cellStyle name="20% - Accent2 8 2 3 3" xfId="2967"/>
    <cellStyle name="20% - Accent2 8 2 4" xfId="3167"/>
    <cellStyle name="20% - Accent2 8 2 5" xfId="2188"/>
    <cellStyle name="20% - Accent2 8 3" xfId="894"/>
    <cellStyle name="20% - Accent2 9" xfId="147"/>
    <cellStyle name="20% - Accent2 9 2" xfId="895"/>
    <cellStyle name="20% - Accent2 9 2 2" xfId="1547"/>
    <cellStyle name="20% - Accent2 9 2 2 2" xfId="4134"/>
    <cellStyle name="20% - Accent2 9 2 2 3" xfId="3527"/>
    <cellStyle name="20% - Accent2 9 2 2 4" xfId="2548"/>
    <cellStyle name="20% - Accent2 9 2 3" xfId="1989"/>
    <cellStyle name="20% - Accent2 9 2 3 2" xfId="3775"/>
    <cellStyle name="20% - Accent2 9 2 3 3" xfId="2968"/>
    <cellStyle name="20% - Accent2 9 2 4" xfId="3168"/>
    <cellStyle name="20% - Accent2 9 2 5" xfId="2189"/>
    <cellStyle name="20% - Accent2 9 3" xfId="896"/>
    <cellStyle name="20% - Accent3" xfId="3" builtinId="38" customBuiltin="1"/>
    <cellStyle name="20% - Accent3 10" xfId="148"/>
    <cellStyle name="20% - Accent3 10 2" xfId="897"/>
    <cellStyle name="20% - Accent3 10 2 2" xfId="1548"/>
    <cellStyle name="20% - Accent3 10 2 2 2" xfId="4135"/>
    <cellStyle name="20% - Accent3 10 2 2 3" xfId="3528"/>
    <cellStyle name="20% - Accent3 10 2 2 4" xfId="2549"/>
    <cellStyle name="20% - Accent3 10 2 3" xfId="1990"/>
    <cellStyle name="20% - Accent3 10 2 3 2" xfId="3776"/>
    <cellStyle name="20% - Accent3 10 2 3 3" xfId="2969"/>
    <cellStyle name="20% - Accent3 10 2 4" xfId="3169"/>
    <cellStyle name="20% - Accent3 10 2 5" xfId="2190"/>
    <cellStyle name="20% - Accent3 10 3" xfId="898"/>
    <cellStyle name="20% - Accent3 11" xfId="149"/>
    <cellStyle name="20% - Accent3 11 2" xfId="899"/>
    <cellStyle name="20% - Accent3 11 2 2" xfId="1549"/>
    <cellStyle name="20% - Accent3 11 2 2 2" xfId="4136"/>
    <cellStyle name="20% - Accent3 11 2 2 3" xfId="3529"/>
    <cellStyle name="20% - Accent3 11 2 2 4" xfId="2550"/>
    <cellStyle name="20% - Accent3 11 2 3" xfId="1991"/>
    <cellStyle name="20% - Accent3 11 2 3 2" xfId="3777"/>
    <cellStyle name="20% - Accent3 11 2 3 3" xfId="2970"/>
    <cellStyle name="20% - Accent3 11 2 4" xfId="3170"/>
    <cellStyle name="20% - Accent3 11 2 5" xfId="2191"/>
    <cellStyle name="20% - Accent3 11 3" xfId="900"/>
    <cellStyle name="20% - Accent3 12" xfId="150"/>
    <cellStyle name="20% - Accent3 12 2" xfId="901"/>
    <cellStyle name="20% - Accent3 13" xfId="151"/>
    <cellStyle name="20% - Accent3 13 2" xfId="902"/>
    <cellStyle name="20% - Accent3 14" xfId="152"/>
    <cellStyle name="20% - Accent3 2" xfId="153"/>
    <cellStyle name="20% - Accent3 2 2" xfId="903"/>
    <cellStyle name="20% - Accent3 2 2 2" xfId="1550"/>
    <cellStyle name="20% - Accent3 2 2 2 2" xfId="4137"/>
    <cellStyle name="20% - Accent3 2 2 2 3" xfId="3530"/>
    <cellStyle name="20% - Accent3 2 2 2 4" xfId="2551"/>
    <cellStyle name="20% - Accent3 2 2 3" xfId="1992"/>
    <cellStyle name="20% - Accent3 2 2 3 2" xfId="3778"/>
    <cellStyle name="20% - Accent3 2 2 3 3" xfId="2971"/>
    <cellStyle name="20% - Accent3 2 2 4" xfId="3171"/>
    <cellStyle name="20% - Accent3 2 2 5" xfId="2192"/>
    <cellStyle name="20% - Accent3 2 3" xfId="904"/>
    <cellStyle name="20% - Accent3 3" xfId="154"/>
    <cellStyle name="20% - Accent3 3 2" xfId="905"/>
    <cellStyle name="20% - Accent3 3 2 2" xfId="1551"/>
    <cellStyle name="20% - Accent3 3 2 2 2" xfId="4138"/>
    <cellStyle name="20% - Accent3 3 2 2 3" xfId="3531"/>
    <cellStyle name="20% - Accent3 3 2 2 4" xfId="2552"/>
    <cellStyle name="20% - Accent3 3 2 3" xfId="1993"/>
    <cellStyle name="20% - Accent3 3 2 3 2" xfId="3779"/>
    <cellStyle name="20% - Accent3 3 2 3 3" xfId="2972"/>
    <cellStyle name="20% - Accent3 3 2 4" xfId="3172"/>
    <cellStyle name="20% - Accent3 3 2 5" xfId="2193"/>
    <cellStyle name="20% - Accent3 3 3" xfId="906"/>
    <cellStyle name="20% - Accent3 4" xfId="155"/>
    <cellStyle name="20% - Accent3 4 2" xfId="907"/>
    <cellStyle name="20% - Accent3 4 2 2" xfId="1552"/>
    <cellStyle name="20% - Accent3 4 2 2 2" xfId="4139"/>
    <cellStyle name="20% - Accent3 4 2 2 3" xfId="3532"/>
    <cellStyle name="20% - Accent3 4 2 2 4" xfId="2553"/>
    <cellStyle name="20% - Accent3 4 2 3" xfId="1994"/>
    <cellStyle name="20% - Accent3 4 2 3 2" xfId="3780"/>
    <cellStyle name="20% - Accent3 4 2 3 3" xfId="2973"/>
    <cellStyle name="20% - Accent3 4 2 4" xfId="3173"/>
    <cellStyle name="20% - Accent3 4 2 5" xfId="2194"/>
    <cellStyle name="20% - Accent3 4 3" xfId="908"/>
    <cellStyle name="20% - Accent3 5" xfId="156"/>
    <cellStyle name="20% - Accent3 5 2" xfId="909"/>
    <cellStyle name="20% - Accent3 5 2 2" xfId="1553"/>
    <cellStyle name="20% - Accent3 5 2 2 2" xfId="4140"/>
    <cellStyle name="20% - Accent3 5 2 2 3" xfId="3533"/>
    <cellStyle name="20% - Accent3 5 2 2 4" xfId="2554"/>
    <cellStyle name="20% - Accent3 5 2 3" xfId="1995"/>
    <cellStyle name="20% - Accent3 5 2 3 2" xfId="3781"/>
    <cellStyle name="20% - Accent3 5 2 3 3" xfId="2974"/>
    <cellStyle name="20% - Accent3 5 2 4" xfId="3174"/>
    <cellStyle name="20% - Accent3 5 2 5" xfId="2195"/>
    <cellStyle name="20% - Accent3 5 3" xfId="910"/>
    <cellStyle name="20% - Accent3 6" xfId="157"/>
    <cellStyle name="20% - Accent3 6 2" xfId="911"/>
    <cellStyle name="20% - Accent3 6 2 2" xfId="1554"/>
    <cellStyle name="20% - Accent3 6 2 2 2" xfId="4141"/>
    <cellStyle name="20% - Accent3 6 2 2 3" xfId="3534"/>
    <cellStyle name="20% - Accent3 6 2 2 4" xfId="2555"/>
    <cellStyle name="20% - Accent3 6 2 3" xfId="1996"/>
    <cellStyle name="20% - Accent3 6 2 3 2" xfId="3782"/>
    <cellStyle name="20% - Accent3 6 2 3 3" xfId="2975"/>
    <cellStyle name="20% - Accent3 6 2 4" xfId="3175"/>
    <cellStyle name="20% - Accent3 6 2 5" xfId="2196"/>
    <cellStyle name="20% - Accent3 6 3" xfId="912"/>
    <cellStyle name="20% - Accent3 7" xfId="158"/>
    <cellStyle name="20% - Accent3 7 2" xfId="913"/>
    <cellStyle name="20% - Accent3 7 2 2" xfId="1555"/>
    <cellStyle name="20% - Accent3 7 2 2 2" xfId="4142"/>
    <cellStyle name="20% - Accent3 7 2 2 3" xfId="3535"/>
    <cellStyle name="20% - Accent3 7 2 2 4" xfId="2556"/>
    <cellStyle name="20% - Accent3 7 2 3" xfId="1997"/>
    <cellStyle name="20% - Accent3 7 2 3 2" xfId="3783"/>
    <cellStyle name="20% - Accent3 7 2 3 3" xfId="2976"/>
    <cellStyle name="20% - Accent3 7 2 4" xfId="3176"/>
    <cellStyle name="20% - Accent3 7 2 5" xfId="2197"/>
    <cellStyle name="20% - Accent3 7 3" xfId="914"/>
    <cellStyle name="20% - Accent3 8" xfId="159"/>
    <cellStyle name="20% - Accent3 8 2" xfId="915"/>
    <cellStyle name="20% - Accent3 8 2 2" xfId="1556"/>
    <cellStyle name="20% - Accent3 8 2 2 2" xfId="4143"/>
    <cellStyle name="20% - Accent3 8 2 2 3" xfId="3536"/>
    <cellStyle name="20% - Accent3 8 2 2 4" xfId="2557"/>
    <cellStyle name="20% - Accent3 8 2 3" xfId="1998"/>
    <cellStyle name="20% - Accent3 8 2 3 2" xfId="3784"/>
    <cellStyle name="20% - Accent3 8 2 3 3" xfId="2977"/>
    <cellStyle name="20% - Accent3 8 2 4" xfId="3177"/>
    <cellStyle name="20% - Accent3 8 2 5" xfId="2198"/>
    <cellStyle name="20% - Accent3 8 3" xfId="916"/>
    <cellStyle name="20% - Accent3 9" xfId="160"/>
    <cellStyle name="20% - Accent3 9 2" xfId="917"/>
    <cellStyle name="20% - Accent3 9 2 2" xfId="1557"/>
    <cellStyle name="20% - Accent3 9 2 2 2" xfId="4144"/>
    <cellStyle name="20% - Accent3 9 2 2 3" xfId="3537"/>
    <cellStyle name="20% - Accent3 9 2 2 4" xfId="2558"/>
    <cellStyle name="20% - Accent3 9 2 3" xfId="1999"/>
    <cellStyle name="20% - Accent3 9 2 3 2" xfId="3785"/>
    <cellStyle name="20% - Accent3 9 2 3 3" xfId="2978"/>
    <cellStyle name="20% - Accent3 9 2 4" xfId="3178"/>
    <cellStyle name="20% - Accent3 9 2 5" xfId="2199"/>
    <cellStyle name="20% - Accent3 9 3" xfId="918"/>
    <cellStyle name="20% - Accent4" xfId="4" builtinId="42" customBuiltin="1"/>
    <cellStyle name="20% - Accent4 10" xfId="161"/>
    <cellStyle name="20% - Accent4 10 2" xfId="919"/>
    <cellStyle name="20% - Accent4 10 2 2" xfId="1558"/>
    <cellStyle name="20% - Accent4 10 2 2 2" xfId="4145"/>
    <cellStyle name="20% - Accent4 10 2 2 3" xfId="3538"/>
    <cellStyle name="20% - Accent4 10 2 2 4" xfId="2559"/>
    <cellStyle name="20% - Accent4 10 2 3" xfId="2000"/>
    <cellStyle name="20% - Accent4 10 2 3 2" xfId="3786"/>
    <cellStyle name="20% - Accent4 10 2 3 3" xfId="2979"/>
    <cellStyle name="20% - Accent4 10 2 4" xfId="3179"/>
    <cellStyle name="20% - Accent4 10 2 5" xfId="2200"/>
    <cellStyle name="20% - Accent4 10 3" xfId="920"/>
    <cellStyle name="20% - Accent4 11" xfId="162"/>
    <cellStyle name="20% - Accent4 11 2" xfId="921"/>
    <cellStyle name="20% - Accent4 11 2 2" xfId="1559"/>
    <cellStyle name="20% - Accent4 11 2 2 2" xfId="4146"/>
    <cellStyle name="20% - Accent4 11 2 2 3" xfId="3539"/>
    <cellStyle name="20% - Accent4 11 2 2 4" xfId="2560"/>
    <cellStyle name="20% - Accent4 11 2 3" xfId="2001"/>
    <cellStyle name="20% - Accent4 11 2 3 2" xfId="3787"/>
    <cellStyle name="20% - Accent4 11 2 3 3" xfId="2980"/>
    <cellStyle name="20% - Accent4 11 2 4" xfId="3180"/>
    <cellStyle name="20% - Accent4 11 2 5" xfId="2201"/>
    <cellStyle name="20% - Accent4 11 3" xfId="922"/>
    <cellStyle name="20% - Accent4 12" xfId="163"/>
    <cellStyle name="20% - Accent4 12 2" xfId="923"/>
    <cellStyle name="20% - Accent4 13" xfId="164"/>
    <cellStyle name="20% - Accent4 13 2" xfId="924"/>
    <cellStyle name="20% - Accent4 14" xfId="165"/>
    <cellStyle name="20% - Accent4 2" xfId="166"/>
    <cellStyle name="20% - Accent4 2 2" xfId="925"/>
    <cellStyle name="20% - Accent4 2 2 2" xfId="1560"/>
    <cellStyle name="20% - Accent4 2 2 2 2" xfId="4147"/>
    <cellStyle name="20% - Accent4 2 2 2 3" xfId="3540"/>
    <cellStyle name="20% - Accent4 2 2 2 4" xfId="2561"/>
    <cellStyle name="20% - Accent4 2 2 3" xfId="2002"/>
    <cellStyle name="20% - Accent4 2 2 3 2" xfId="3788"/>
    <cellStyle name="20% - Accent4 2 2 3 3" xfId="2981"/>
    <cellStyle name="20% - Accent4 2 2 4" xfId="3181"/>
    <cellStyle name="20% - Accent4 2 2 5" xfId="2202"/>
    <cellStyle name="20% - Accent4 2 3" xfId="926"/>
    <cellStyle name="20% - Accent4 3" xfId="167"/>
    <cellStyle name="20% - Accent4 3 2" xfId="927"/>
    <cellStyle name="20% - Accent4 3 2 2" xfId="1561"/>
    <cellStyle name="20% - Accent4 3 2 2 2" xfId="4148"/>
    <cellStyle name="20% - Accent4 3 2 2 3" xfId="3541"/>
    <cellStyle name="20% - Accent4 3 2 2 4" xfId="2562"/>
    <cellStyle name="20% - Accent4 3 2 3" xfId="2003"/>
    <cellStyle name="20% - Accent4 3 2 3 2" xfId="3789"/>
    <cellStyle name="20% - Accent4 3 2 3 3" xfId="2982"/>
    <cellStyle name="20% - Accent4 3 2 4" xfId="3182"/>
    <cellStyle name="20% - Accent4 3 2 5" xfId="2203"/>
    <cellStyle name="20% - Accent4 3 3" xfId="928"/>
    <cellStyle name="20% - Accent4 4" xfId="168"/>
    <cellStyle name="20% - Accent4 4 2" xfId="929"/>
    <cellStyle name="20% - Accent4 4 2 2" xfId="1562"/>
    <cellStyle name="20% - Accent4 4 2 2 2" xfId="4149"/>
    <cellStyle name="20% - Accent4 4 2 2 3" xfId="3542"/>
    <cellStyle name="20% - Accent4 4 2 2 4" xfId="2563"/>
    <cellStyle name="20% - Accent4 4 2 3" xfId="2004"/>
    <cellStyle name="20% - Accent4 4 2 3 2" xfId="3790"/>
    <cellStyle name="20% - Accent4 4 2 3 3" xfId="2983"/>
    <cellStyle name="20% - Accent4 4 2 4" xfId="3183"/>
    <cellStyle name="20% - Accent4 4 2 5" xfId="2204"/>
    <cellStyle name="20% - Accent4 4 3" xfId="930"/>
    <cellStyle name="20% - Accent4 5" xfId="169"/>
    <cellStyle name="20% - Accent4 5 2" xfId="931"/>
    <cellStyle name="20% - Accent4 5 2 2" xfId="1563"/>
    <cellStyle name="20% - Accent4 5 2 2 2" xfId="4150"/>
    <cellStyle name="20% - Accent4 5 2 2 3" xfId="3543"/>
    <cellStyle name="20% - Accent4 5 2 2 4" xfId="2564"/>
    <cellStyle name="20% - Accent4 5 2 3" xfId="2005"/>
    <cellStyle name="20% - Accent4 5 2 3 2" xfId="3791"/>
    <cellStyle name="20% - Accent4 5 2 3 3" xfId="2984"/>
    <cellStyle name="20% - Accent4 5 2 4" xfId="3184"/>
    <cellStyle name="20% - Accent4 5 2 5" xfId="2205"/>
    <cellStyle name="20% - Accent4 5 3" xfId="932"/>
    <cellStyle name="20% - Accent4 6" xfId="170"/>
    <cellStyle name="20% - Accent4 6 2" xfId="933"/>
    <cellStyle name="20% - Accent4 6 2 2" xfId="1564"/>
    <cellStyle name="20% - Accent4 6 2 2 2" xfId="4151"/>
    <cellStyle name="20% - Accent4 6 2 2 3" xfId="3544"/>
    <cellStyle name="20% - Accent4 6 2 2 4" xfId="2565"/>
    <cellStyle name="20% - Accent4 6 2 3" xfId="2006"/>
    <cellStyle name="20% - Accent4 6 2 3 2" xfId="3792"/>
    <cellStyle name="20% - Accent4 6 2 3 3" xfId="2985"/>
    <cellStyle name="20% - Accent4 6 2 4" xfId="3185"/>
    <cellStyle name="20% - Accent4 6 2 5" xfId="2206"/>
    <cellStyle name="20% - Accent4 6 3" xfId="934"/>
    <cellStyle name="20% - Accent4 7" xfId="171"/>
    <cellStyle name="20% - Accent4 7 2" xfId="935"/>
    <cellStyle name="20% - Accent4 7 2 2" xfId="1565"/>
    <cellStyle name="20% - Accent4 7 2 2 2" xfId="4152"/>
    <cellStyle name="20% - Accent4 7 2 2 3" xfId="3545"/>
    <cellStyle name="20% - Accent4 7 2 2 4" xfId="2566"/>
    <cellStyle name="20% - Accent4 7 2 3" xfId="2007"/>
    <cellStyle name="20% - Accent4 7 2 3 2" xfId="3793"/>
    <cellStyle name="20% - Accent4 7 2 3 3" xfId="2986"/>
    <cellStyle name="20% - Accent4 7 2 4" xfId="3186"/>
    <cellStyle name="20% - Accent4 7 2 5" xfId="2207"/>
    <cellStyle name="20% - Accent4 7 3" xfId="936"/>
    <cellStyle name="20% - Accent4 8" xfId="172"/>
    <cellStyle name="20% - Accent4 8 2" xfId="937"/>
    <cellStyle name="20% - Accent4 8 2 2" xfId="1566"/>
    <cellStyle name="20% - Accent4 8 2 2 2" xfId="4153"/>
    <cellStyle name="20% - Accent4 8 2 2 3" xfId="3546"/>
    <cellStyle name="20% - Accent4 8 2 2 4" xfId="2567"/>
    <cellStyle name="20% - Accent4 8 2 3" xfId="2008"/>
    <cellStyle name="20% - Accent4 8 2 3 2" xfId="3794"/>
    <cellStyle name="20% - Accent4 8 2 3 3" xfId="2987"/>
    <cellStyle name="20% - Accent4 8 2 4" xfId="3187"/>
    <cellStyle name="20% - Accent4 8 2 5" xfId="2208"/>
    <cellStyle name="20% - Accent4 8 3" xfId="938"/>
    <cellStyle name="20% - Accent4 9" xfId="173"/>
    <cellStyle name="20% - Accent4 9 2" xfId="939"/>
    <cellStyle name="20% - Accent4 9 2 2" xfId="1567"/>
    <cellStyle name="20% - Accent4 9 2 2 2" xfId="4154"/>
    <cellStyle name="20% - Accent4 9 2 2 3" xfId="3547"/>
    <cellStyle name="20% - Accent4 9 2 2 4" xfId="2568"/>
    <cellStyle name="20% - Accent4 9 2 3" xfId="2009"/>
    <cellStyle name="20% - Accent4 9 2 3 2" xfId="3795"/>
    <cellStyle name="20% - Accent4 9 2 3 3" xfId="2988"/>
    <cellStyle name="20% - Accent4 9 2 4" xfId="3188"/>
    <cellStyle name="20% - Accent4 9 2 5" xfId="2209"/>
    <cellStyle name="20% - Accent4 9 3" xfId="940"/>
    <cellStyle name="20% - Accent5" xfId="5" builtinId="46" customBuiltin="1"/>
    <cellStyle name="20% - Accent5 10" xfId="174"/>
    <cellStyle name="20% - Accent5 10 2" xfId="941"/>
    <cellStyle name="20% - Accent5 10 2 2" xfId="1568"/>
    <cellStyle name="20% - Accent5 10 2 2 2" xfId="4155"/>
    <cellStyle name="20% - Accent5 10 2 2 3" xfId="3548"/>
    <cellStyle name="20% - Accent5 10 2 2 4" xfId="2569"/>
    <cellStyle name="20% - Accent5 10 2 3" xfId="2010"/>
    <cellStyle name="20% - Accent5 10 2 3 2" xfId="3796"/>
    <cellStyle name="20% - Accent5 10 2 3 3" xfId="2989"/>
    <cellStyle name="20% - Accent5 10 2 4" xfId="3189"/>
    <cellStyle name="20% - Accent5 10 2 5" xfId="2210"/>
    <cellStyle name="20% - Accent5 10 3" xfId="942"/>
    <cellStyle name="20% - Accent5 11" xfId="175"/>
    <cellStyle name="20% - Accent5 11 2" xfId="943"/>
    <cellStyle name="20% - Accent5 11 2 2" xfId="1569"/>
    <cellStyle name="20% - Accent5 11 2 2 2" xfId="4156"/>
    <cellStyle name="20% - Accent5 11 2 2 3" xfId="3549"/>
    <cellStyle name="20% - Accent5 11 2 2 4" xfId="2570"/>
    <cellStyle name="20% - Accent5 11 2 3" xfId="2011"/>
    <cellStyle name="20% - Accent5 11 2 3 2" xfId="3797"/>
    <cellStyle name="20% - Accent5 11 2 3 3" xfId="2990"/>
    <cellStyle name="20% - Accent5 11 2 4" xfId="3190"/>
    <cellStyle name="20% - Accent5 11 2 5" xfId="2211"/>
    <cellStyle name="20% - Accent5 11 3" xfId="944"/>
    <cellStyle name="20% - Accent5 12" xfId="176"/>
    <cellStyle name="20% - Accent5 12 2" xfId="945"/>
    <cellStyle name="20% - Accent5 13" xfId="177"/>
    <cellStyle name="20% - Accent5 13 2" xfId="946"/>
    <cellStyle name="20% - Accent5 14" xfId="178"/>
    <cellStyle name="20% - Accent5 2" xfId="179"/>
    <cellStyle name="20% - Accent5 2 2" xfId="947"/>
    <cellStyle name="20% - Accent5 2 2 2" xfId="1570"/>
    <cellStyle name="20% - Accent5 2 2 2 2" xfId="4157"/>
    <cellStyle name="20% - Accent5 2 2 2 3" xfId="3550"/>
    <cellStyle name="20% - Accent5 2 2 2 4" xfId="2571"/>
    <cellStyle name="20% - Accent5 2 2 3" xfId="2012"/>
    <cellStyle name="20% - Accent5 2 2 3 2" xfId="3798"/>
    <cellStyle name="20% - Accent5 2 2 3 3" xfId="2991"/>
    <cellStyle name="20% - Accent5 2 2 4" xfId="3191"/>
    <cellStyle name="20% - Accent5 2 2 5" xfId="2212"/>
    <cellStyle name="20% - Accent5 2 3" xfId="948"/>
    <cellStyle name="20% - Accent5 3" xfId="180"/>
    <cellStyle name="20% - Accent5 3 2" xfId="949"/>
    <cellStyle name="20% - Accent5 3 2 2" xfId="1571"/>
    <cellStyle name="20% - Accent5 3 2 2 2" xfId="4158"/>
    <cellStyle name="20% - Accent5 3 2 2 3" xfId="3551"/>
    <cellStyle name="20% - Accent5 3 2 2 4" xfId="2572"/>
    <cellStyle name="20% - Accent5 3 2 3" xfId="2013"/>
    <cellStyle name="20% - Accent5 3 2 3 2" xfId="3799"/>
    <cellStyle name="20% - Accent5 3 2 3 3" xfId="2992"/>
    <cellStyle name="20% - Accent5 3 2 4" xfId="3192"/>
    <cellStyle name="20% - Accent5 3 2 5" xfId="2213"/>
    <cellStyle name="20% - Accent5 3 3" xfId="950"/>
    <cellStyle name="20% - Accent5 4" xfId="181"/>
    <cellStyle name="20% - Accent5 4 2" xfId="951"/>
    <cellStyle name="20% - Accent5 4 2 2" xfId="1572"/>
    <cellStyle name="20% - Accent5 4 2 2 2" xfId="4159"/>
    <cellStyle name="20% - Accent5 4 2 2 3" xfId="3552"/>
    <cellStyle name="20% - Accent5 4 2 2 4" xfId="2573"/>
    <cellStyle name="20% - Accent5 4 2 3" xfId="2014"/>
    <cellStyle name="20% - Accent5 4 2 3 2" xfId="3800"/>
    <cellStyle name="20% - Accent5 4 2 3 3" xfId="2993"/>
    <cellStyle name="20% - Accent5 4 2 4" xfId="3193"/>
    <cellStyle name="20% - Accent5 4 2 5" xfId="2214"/>
    <cellStyle name="20% - Accent5 4 3" xfId="952"/>
    <cellStyle name="20% - Accent5 5" xfId="182"/>
    <cellStyle name="20% - Accent5 5 2" xfId="953"/>
    <cellStyle name="20% - Accent5 5 2 2" xfId="1573"/>
    <cellStyle name="20% - Accent5 5 2 2 2" xfId="4160"/>
    <cellStyle name="20% - Accent5 5 2 2 3" xfId="3553"/>
    <cellStyle name="20% - Accent5 5 2 2 4" xfId="2574"/>
    <cellStyle name="20% - Accent5 5 2 3" xfId="2015"/>
    <cellStyle name="20% - Accent5 5 2 3 2" xfId="3801"/>
    <cellStyle name="20% - Accent5 5 2 3 3" xfId="2994"/>
    <cellStyle name="20% - Accent5 5 2 4" xfId="3194"/>
    <cellStyle name="20% - Accent5 5 2 5" xfId="2215"/>
    <cellStyle name="20% - Accent5 5 3" xfId="954"/>
    <cellStyle name="20% - Accent5 6" xfId="183"/>
    <cellStyle name="20% - Accent5 6 2" xfId="955"/>
    <cellStyle name="20% - Accent5 6 2 2" xfId="1574"/>
    <cellStyle name="20% - Accent5 6 2 2 2" xfId="4161"/>
    <cellStyle name="20% - Accent5 6 2 2 3" xfId="3554"/>
    <cellStyle name="20% - Accent5 6 2 2 4" xfId="2575"/>
    <cellStyle name="20% - Accent5 6 2 3" xfId="2016"/>
    <cellStyle name="20% - Accent5 6 2 3 2" xfId="3802"/>
    <cellStyle name="20% - Accent5 6 2 3 3" xfId="2995"/>
    <cellStyle name="20% - Accent5 6 2 4" xfId="3195"/>
    <cellStyle name="20% - Accent5 6 2 5" xfId="2216"/>
    <cellStyle name="20% - Accent5 6 3" xfId="956"/>
    <cellStyle name="20% - Accent5 7" xfId="184"/>
    <cellStyle name="20% - Accent5 7 2" xfId="957"/>
    <cellStyle name="20% - Accent5 7 2 2" xfId="1575"/>
    <cellStyle name="20% - Accent5 7 2 2 2" xfId="4162"/>
    <cellStyle name="20% - Accent5 7 2 2 3" xfId="3555"/>
    <cellStyle name="20% - Accent5 7 2 2 4" xfId="2576"/>
    <cellStyle name="20% - Accent5 7 2 3" xfId="2017"/>
    <cellStyle name="20% - Accent5 7 2 3 2" xfId="3803"/>
    <cellStyle name="20% - Accent5 7 2 3 3" xfId="2996"/>
    <cellStyle name="20% - Accent5 7 2 4" xfId="3196"/>
    <cellStyle name="20% - Accent5 7 2 5" xfId="2217"/>
    <cellStyle name="20% - Accent5 7 3" xfId="958"/>
    <cellStyle name="20% - Accent5 8" xfId="185"/>
    <cellStyle name="20% - Accent5 8 2" xfId="959"/>
    <cellStyle name="20% - Accent5 8 2 2" xfId="1576"/>
    <cellStyle name="20% - Accent5 8 2 2 2" xfId="4163"/>
    <cellStyle name="20% - Accent5 8 2 2 3" xfId="3556"/>
    <cellStyle name="20% - Accent5 8 2 2 4" xfId="2577"/>
    <cellStyle name="20% - Accent5 8 2 3" xfId="2018"/>
    <cellStyle name="20% - Accent5 8 2 3 2" xfId="3804"/>
    <cellStyle name="20% - Accent5 8 2 3 3" xfId="2997"/>
    <cellStyle name="20% - Accent5 8 2 4" xfId="3197"/>
    <cellStyle name="20% - Accent5 8 2 5" xfId="2218"/>
    <cellStyle name="20% - Accent5 8 3" xfId="960"/>
    <cellStyle name="20% - Accent5 9" xfId="186"/>
    <cellStyle name="20% - Accent5 9 2" xfId="961"/>
    <cellStyle name="20% - Accent5 9 2 2" xfId="1577"/>
    <cellStyle name="20% - Accent5 9 2 2 2" xfId="4164"/>
    <cellStyle name="20% - Accent5 9 2 2 3" xfId="3557"/>
    <cellStyle name="20% - Accent5 9 2 2 4" xfId="2578"/>
    <cellStyle name="20% - Accent5 9 2 3" xfId="2019"/>
    <cellStyle name="20% - Accent5 9 2 3 2" xfId="3805"/>
    <cellStyle name="20% - Accent5 9 2 3 3" xfId="2998"/>
    <cellStyle name="20% - Accent5 9 2 4" xfId="3198"/>
    <cellStyle name="20% - Accent5 9 2 5" xfId="2219"/>
    <cellStyle name="20% - Accent5 9 3" xfId="962"/>
    <cellStyle name="20% - Accent6" xfId="6" builtinId="50" customBuiltin="1"/>
    <cellStyle name="20% - Accent6 10" xfId="187"/>
    <cellStyle name="20% - Accent6 10 2" xfId="963"/>
    <cellStyle name="20% - Accent6 10 2 2" xfId="1578"/>
    <cellStyle name="20% - Accent6 10 2 2 2" xfId="4165"/>
    <cellStyle name="20% - Accent6 10 2 2 3" xfId="3558"/>
    <cellStyle name="20% - Accent6 10 2 2 4" xfId="2579"/>
    <cellStyle name="20% - Accent6 10 2 3" xfId="2020"/>
    <cellStyle name="20% - Accent6 10 2 3 2" xfId="3806"/>
    <cellStyle name="20% - Accent6 10 2 3 3" xfId="2999"/>
    <cellStyle name="20% - Accent6 10 2 4" xfId="3199"/>
    <cellStyle name="20% - Accent6 10 2 5" xfId="2220"/>
    <cellStyle name="20% - Accent6 10 3" xfId="964"/>
    <cellStyle name="20% - Accent6 11" xfId="188"/>
    <cellStyle name="20% - Accent6 11 2" xfId="965"/>
    <cellStyle name="20% - Accent6 11 2 2" xfId="1579"/>
    <cellStyle name="20% - Accent6 11 2 2 2" xfId="4166"/>
    <cellStyle name="20% - Accent6 11 2 2 3" xfId="3559"/>
    <cellStyle name="20% - Accent6 11 2 2 4" xfId="2580"/>
    <cellStyle name="20% - Accent6 11 2 3" xfId="2021"/>
    <cellStyle name="20% - Accent6 11 2 3 2" xfId="3807"/>
    <cellStyle name="20% - Accent6 11 2 3 3" xfId="3000"/>
    <cellStyle name="20% - Accent6 11 2 4" xfId="3200"/>
    <cellStyle name="20% - Accent6 11 2 5" xfId="2221"/>
    <cellStyle name="20% - Accent6 11 3" xfId="966"/>
    <cellStyle name="20% - Accent6 12" xfId="189"/>
    <cellStyle name="20% - Accent6 12 2" xfId="967"/>
    <cellStyle name="20% - Accent6 13" xfId="190"/>
    <cellStyle name="20% - Accent6 13 2" xfId="968"/>
    <cellStyle name="20% - Accent6 14" xfId="191"/>
    <cellStyle name="20% - Accent6 2" xfId="192"/>
    <cellStyle name="20% - Accent6 2 2" xfId="969"/>
    <cellStyle name="20% - Accent6 2 2 2" xfId="1580"/>
    <cellStyle name="20% - Accent6 2 2 2 2" xfId="4167"/>
    <cellStyle name="20% - Accent6 2 2 2 3" xfId="3560"/>
    <cellStyle name="20% - Accent6 2 2 2 4" xfId="2581"/>
    <cellStyle name="20% - Accent6 2 2 3" xfId="2022"/>
    <cellStyle name="20% - Accent6 2 2 3 2" xfId="3808"/>
    <cellStyle name="20% - Accent6 2 2 3 3" xfId="3001"/>
    <cellStyle name="20% - Accent6 2 2 4" xfId="3201"/>
    <cellStyle name="20% - Accent6 2 2 5" xfId="2222"/>
    <cellStyle name="20% - Accent6 2 3" xfId="970"/>
    <cellStyle name="20% - Accent6 3" xfId="193"/>
    <cellStyle name="20% - Accent6 3 2" xfId="971"/>
    <cellStyle name="20% - Accent6 3 2 2" xfId="1581"/>
    <cellStyle name="20% - Accent6 3 2 2 2" xfId="4168"/>
    <cellStyle name="20% - Accent6 3 2 2 3" xfId="3561"/>
    <cellStyle name="20% - Accent6 3 2 2 4" xfId="2582"/>
    <cellStyle name="20% - Accent6 3 2 3" xfId="2023"/>
    <cellStyle name="20% - Accent6 3 2 3 2" xfId="3809"/>
    <cellStyle name="20% - Accent6 3 2 3 3" xfId="3002"/>
    <cellStyle name="20% - Accent6 3 2 4" xfId="3202"/>
    <cellStyle name="20% - Accent6 3 2 5" xfId="2223"/>
    <cellStyle name="20% - Accent6 3 3" xfId="972"/>
    <cellStyle name="20% - Accent6 4" xfId="194"/>
    <cellStyle name="20% - Accent6 4 2" xfId="973"/>
    <cellStyle name="20% - Accent6 4 2 2" xfId="1582"/>
    <cellStyle name="20% - Accent6 4 2 2 2" xfId="4169"/>
    <cellStyle name="20% - Accent6 4 2 2 3" xfId="3562"/>
    <cellStyle name="20% - Accent6 4 2 2 4" xfId="2583"/>
    <cellStyle name="20% - Accent6 4 2 3" xfId="2024"/>
    <cellStyle name="20% - Accent6 4 2 3 2" xfId="3810"/>
    <cellStyle name="20% - Accent6 4 2 3 3" xfId="3003"/>
    <cellStyle name="20% - Accent6 4 2 4" xfId="3203"/>
    <cellStyle name="20% - Accent6 4 2 5" xfId="2224"/>
    <cellStyle name="20% - Accent6 4 3" xfId="974"/>
    <cellStyle name="20% - Accent6 5" xfId="195"/>
    <cellStyle name="20% - Accent6 5 2" xfId="975"/>
    <cellStyle name="20% - Accent6 5 2 2" xfId="1583"/>
    <cellStyle name="20% - Accent6 5 2 2 2" xfId="4170"/>
    <cellStyle name="20% - Accent6 5 2 2 3" xfId="3563"/>
    <cellStyle name="20% - Accent6 5 2 2 4" xfId="2584"/>
    <cellStyle name="20% - Accent6 5 2 3" xfId="2025"/>
    <cellStyle name="20% - Accent6 5 2 3 2" xfId="3811"/>
    <cellStyle name="20% - Accent6 5 2 3 3" xfId="3004"/>
    <cellStyle name="20% - Accent6 5 2 4" xfId="3204"/>
    <cellStyle name="20% - Accent6 5 2 5" xfId="2225"/>
    <cellStyle name="20% - Accent6 5 3" xfId="976"/>
    <cellStyle name="20% - Accent6 6" xfId="196"/>
    <cellStyle name="20% - Accent6 6 2" xfId="977"/>
    <cellStyle name="20% - Accent6 6 2 2" xfId="1584"/>
    <cellStyle name="20% - Accent6 6 2 2 2" xfId="4171"/>
    <cellStyle name="20% - Accent6 6 2 2 3" xfId="3564"/>
    <cellStyle name="20% - Accent6 6 2 2 4" xfId="2585"/>
    <cellStyle name="20% - Accent6 6 2 3" xfId="2026"/>
    <cellStyle name="20% - Accent6 6 2 3 2" xfId="3812"/>
    <cellStyle name="20% - Accent6 6 2 3 3" xfId="3005"/>
    <cellStyle name="20% - Accent6 6 2 4" xfId="3205"/>
    <cellStyle name="20% - Accent6 6 2 5" xfId="2226"/>
    <cellStyle name="20% - Accent6 6 3" xfId="978"/>
    <cellStyle name="20% - Accent6 7" xfId="197"/>
    <cellStyle name="20% - Accent6 7 2" xfId="979"/>
    <cellStyle name="20% - Accent6 7 2 2" xfId="1585"/>
    <cellStyle name="20% - Accent6 7 2 2 2" xfId="4172"/>
    <cellStyle name="20% - Accent6 7 2 2 3" xfId="3565"/>
    <cellStyle name="20% - Accent6 7 2 2 4" xfId="2586"/>
    <cellStyle name="20% - Accent6 7 2 3" xfId="2027"/>
    <cellStyle name="20% - Accent6 7 2 3 2" xfId="3813"/>
    <cellStyle name="20% - Accent6 7 2 3 3" xfId="3006"/>
    <cellStyle name="20% - Accent6 7 2 4" xfId="3206"/>
    <cellStyle name="20% - Accent6 7 2 5" xfId="2227"/>
    <cellStyle name="20% - Accent6 7 3" xfId="980"/>
    <cellStyle name="20% - Accent6 8" xfId="198"/>
    <cellStyle name="20% - Accent6 8 2" xfId="981"/>
    <cellStyle name="20% - Accent6 8 2 2" xfId="1586"/>
    <cellStyle name="20% - Accent6 8 2 2 2" xfId="4173"/>
    <cellStyle name="20% - Accent6 8 2 2 3" xfId="3566"/>
    <cellStyle name="20% - Accent6 8 2 2 4" xfId="2587"/>
    <cellStyle name="20% - Accent6 8 2 3" xfId="2028"/>
    <cellStyle name="20% - Accent6 8 2 3 2" xfId="3814"/>
    <cellStyle name="20% - Accent6 8 2 3 3" xfId="3007"/>
    <cellStyle name="20% - Accent6 8 2 4" xfId="3207"/>
    <cellStyle name="20% - Accent6 8 2 5" xfId="2228"/>
    <cellStyle name="20% - Accent6 8 3" xfId="982"/>
    <cellStyle name="20% - Accent6 9" xfId="199"/>
    <cellStyle name="20% - Accent6 9 2" xfId="983"/>
    <cellStyle name="20% - Accent6 9 2 2" xfId="1587"/>
    <cellStyle name="20% - Accent6 9 2 2 2" xfId="4174"/>
    <cellStyle name="20% - Accent6 9 2 2 3" xfId="3567"/>
    <cellStyle name="20% - Accent6 9 2 2 4" xfId="2588"/>
    <cellStyle name="20% - Accent6 9 2 3" xfId="2029"/>
    <cellStyle name="20% - Accent6 9 2 3 2" xfId="3815"/>
    <cellStyle name="20% - Accent6 9 2 3 3" xfId="3008"/>
    <cellStyle name="20% - Accent6 9 2 4" xfId="3208"/>
    <cellStyle name="20% - Accent6 9 2 5" xfId="2229"/>
    <cellStyle name="20% - Accent6 9 3" xfId="984"/>
    <cellStyle name="40% - Accent1" xfId="7" builtinId="31" customBuiltin="1"/>
    <cellStyle name="40% - Accent1 10" xfId="200"/>
    <cellStyle name="40% - Accent1 10 2" xfId="985"/>
    <cellStyle name="40% - Accent1 10 2 2" xfId="1588"/>
    <cellStyle name="40% - Accent1 10 2 2 2" xfId="4175"/>
    <cellStyle name="40% - Accent1 10 2 2 3" xfId="3568"/>
    <cellStyle name="40% - Accent1 10 2 2 4" xfId="2589"/>
    <cellStyle name="40% - Accent1 10 2 3" xfId="2030"/>
    <cellStyle name="40% - Accent1 10 2 3 2" xfId="3816"/>
    <cellStyle name="40% - Accent1 10 2 3 3" xfId="3009"/>
    <cellStyle name="40% - Accent1 10 2 4" xfId="3209"/>
    <cellStyle name="40% - Accent1 10 2 5" xfId="2230"/>
    <cellStyle name="40% - Accent1 10 3" xfId="986"/>
    <cellStyle name="40% - Accent1 11" xfId="201"/>
    <cellStyle name="40% - Accent1 11 2" xfId="987"/>
    <cellStyle name="40% - Accent1 11 2 2" xfId="1589"/>
    <cellStyle name="40% - Accent1 11 2 2 2" xfId="4176"/>
    <cellStyle name="40% - Accent1 11 2 2 3" xfId="3569"/>
    <cellStyle name="40% - Accent1 11 2 2 4" xfId="2590"/>
    <cellStyle name="40% - Accent1 11 2 3" xfId="2031"/>
    <cellStyle name="40% - Accent1 11 2 3 2" xfId="3817"/>
    <cellStyle name="40% - Accent1 11 2 3 3" xfId="3010"/>
    <cellStyle name="40% - Accent1 11 2 4" xfId="3210"/>
    <cellStyle name="40% - Accent1 11 2 5" xfId="2231"/>
    <cellStyle name="40% - Accent1 11 3" xfId="988"/>
    <cellStyle name="40% - Accent1 12" xfId="202"/>
    <cellStyle name="40% - Accent1 12 2" xfId="989"/>
    <cellStyle name="40% - Accent1 13" xfId="203"/>
    <cellStyle name="40% - Accent1 13 2" xfId="990"/>
    <cellStyle name="40% - Accent1 14" xfId="204"/>
    <cellStyle name="40% - Accent1 2" xfId="205"/>
    <cellStyle name="40% - Accent1 2 2" xfId="991"/>
    <cellStyle name="40% - Accent1 2 2 2" xfId="1590"/>
    <cellStyle name="40% - Accent1 2 2 2 2" xfId="4177"/>
    <cellStyle name="40% - Accent1 2 2 2 3" xfId="3570"/>
    <cellStyle name="40% - Accent1 2 2 2 4" xfId="2591"/>
    <cellStyle name="40% - Accent1 2 2 3" xfId="2032"/>
    <cellStyle name="40% - Accent1 2 2 3 2" xfId="3818"/>
    <cellStyle name="40% - Accent1 2 2 3 3" xfId="3011"/>
    <cellStyle name="40% - Accent1 2 2 4" xfId="3211"/>
    <cellStyle name="40% - Accent1 2 2 5" xfId="2232"/>
    <cellStyle name="40% - Accent1 2 3" xfId="992"/>
    <cellStyle name="40% - Accent1 3" xfId="206"/>
    <cellStyle name="40% - Accent1 3 2" xfId="993"/>
    <cellStyle name="40% - Accent1 3 2 2" xfId="1591"/>
    <cellStyle name="40% - Accent1 3 2 2 2" xfId="4178"/>
    <cellStyle name="40% - Accent1 3 2 2 3" xfId="3571"/>
    <cellStyle name="40% - Accent1 3 2 2 4" xfId="2592"/>
    <cellStyle name="40% - Accent1 3 2 3" xfId="2033"/>
    <cellStyle name="40% - Accent1 3 2 3 2" xfId="3819"/>
    <cellStyle name="40% - Accent1 3 2 3 3" xfId="3012"/>
    <cellStyle name="40% - Accent1 3 2 4" xfId="3212"/>
    <cellStyle name="40% - Accent1 3 2 5" xfId="2233"/>
    <cellStyle name="40% - Accent1 3 3" xfId="994"/>
    <cellStyle name="40% - Accent1 4" xfId="207"/>
    <cellStyle name="40% - Accent1 4 2" xfId="995"/>
    <cellStyle name="40% - Accent1 4 2 2" xfId="1592"/>
    <cellStyle name="40% - Accent1 4 2 2 2" xfId="4179"/>
    <cellStyle name="40% - Accent1 4 2 2 3" xfId="3572"/>
    <cellStyle name="40% - Accent1 4 2 2 4" xfId="2593"/>
    <cellStyle name="40% - Accent1 4 2 3" xfId="2034"/>
    <cellStyle name="40% - Accent1 4 2 3 2" xfId="3820"/>
    <cellStyle name="40% - Accent1 4 2 3 3" xfId="3013"/>
    <cellStyle name="40% - Accent1 4 2 4" xfId="3213"/>
    <cellStyle name="40% - Accent1 4 2 5" xfId="2234"/>
    <cellStyle name="40% - Accent1 4 3" xfId="996"/>
    <cellStyle name="40% - Accent1 5" xfId="208"/>
    <cellStyle name="40% - Accent1 5 2" xfId="997"/>
    <cellStyle name="40% - Accent1 5 2 2" xfId="1593"/>
    <cellStyle name="40% - Accent1 5 2 2 2" xfId="4180"/>
    <cellStyle name="40% - Accent1 5 2 2 3" xfId="3573"/>
    <cellStyle name="40% - Accent1 5 2 2 4" xfId="2594"/>
    <cellStyle name="40% - Accent1 5 2 3" xfId="2035"/>
    <cellStyle name="40% - Accent1 5 2 3 2" xfId="3821"/>
    <cellStyle name="40% - Accent1 5 2 3 3" xfId="3014"/>
    <cellStyle name="40% - Accent1 5 2 4" xfId="3214"/>
    <cellStyle name="40% - Accent1 5 2 5" xfId="2235"/>
    <cellStyle name="40% - Accent1 5 3" xfId="998"/>
    <cellStyle name="40% - Accent1 6" xfId="209"/>
    <cellStyle name="40% - Accent1 6 2" xfId="999"/>
    <cellStyle name="40% - Accent1 6 2 2" xfId="1594"/>
    <cellStyle name="40% - Accent1 6 2 2 2" xfId="4181"/>
    <cellStyle name="40% - Accent1 6 2 2 3" xfId="3574"/>
    <cellStyle name="40% - Accent1 6 2 2 4" xfId="2595"/>
    <cellStyle name="40% - Accent1 6 2 3" xfId="2036"/>
    <cellStyle name="40% - Accent1 6 2 3 2" xfId="3822"/>
    <cellStyle name="40% - Accent1 6 2 3 3" xfId="3015"/>
    <cellStyle name="40% - Accent1 6 2 4" xfId="3215"/>
    <cellStyle name="40% - Accent1 6 2 5" xfId="2236"/>
    <cellStyle name="40% - Accent1 6 3" xfId="1000"/>
    <cellStyle name="40% - Accent1 7" xfId="210"/>
    <cellStyle name="40% - Accent1 7 2" xfId="1001"/>
    <cellStyle name="40% - Accent1 7 2 2" xfId="1595"/>
    <cellStyle name="40% - Accent1 7 2 2 2" xfId="4182"/>
    <cellStyle name="40% - Accent1 7 2 2 3" xfId="3575"/>
    <cellStyle name="40% - Accent1 7 2 2 4" xfId="2596"/>
    <cellStyle name="40% - Accent1 7 2 3" xfId="2037"/>
    <cellStyle name="40% - Accent1 7 2 3 2" xfId="3823"/>
    <cellStyle name="40% - Accent1 7 2 3 3" xfId="3016"/>
    <cellStyle name="40% - Accent1 7 2 4" xfId="3216"/>
    <cellStyle name="40% - Accent1 7 2 5" xfId="2237"/>
    <cellStyle name="40% - Accent1 7 3" xfId="1002"/>
    <cellStyle name="40% - Accent1 8" xfId="211"/>
    <cellStyle name="40% - Accent1 8 2" xfId="1003"/>
    <cellStyle name="40% - Accent1 8 2 2" xfId="1596"/>
    <cellStyle name="40% - Accent1 8 2 2 2" xfId="4183"/>
    <cellStyle name="40% - Accent1 8 2 2 3" xfId="3576"/>
    <cellStyle name="40% - Accent1 8 2 2 4" xfId="2597"/>
    <cellStyle name="40% - Accent1 8 2 3" xfId="2038"/>
    <cellStyle name="40% - Accent1 8 2 3 2" xfId="3824"/>
    <cellStyle name="40% - Accent1 8 2 3 3" xfId="3017"/>
    <cellStyle name="40% - Accent1 8 2 4" xfId="3217"/>
    <cellStyle name="40% - Accent1 8 2 5" xfId="2238"/>
    <cellStyle name="40% - Accent1 8 3" xfId="1004"/>
    <cellStyle name="40% - Accent1 9" xfId="212"/>
    <cellStyle name="40% - Accent1 9 2" xfId="1005"/>
    <cellStyle name="40% - Accent1 9 2 2" xfId="1597"/>
    <cellStyle name="40% - Accent1 9 2 2 2" xfId="4184"/>
    <cellStyle name="40% - Accent1 9 2 2 3" xfId="3577"/>
    <cellStyle name="40% - Accent1 9 2 2 4" xfId="2598"/>
    <cellStyle name="40% - Accent1 9 2 3" xfId="2039"/>
    <cellStyle name="40% - Accent1 9 2 3 2" xfId="3825"/>
    <cellStyle name="40% - Accent1 9 2 3 3" xfId="3018"/>
    <cellStyle name="40% - Accent1 9 2 4" xfId="3218"/>
    <cellStyle name="40% - Accent1 9 2 5" xfId="2239"/>
    <cellStyle name="40% - Accent1 9 3" xfId="1006"/>
    <cellStyle name="40% - Accent2" xfId="8" builtinId="35" customBuiltin="1"/>
    <cellStyle name="40% - Accent2 10" xfId="213"/>
    <cellStyle name="40% - Accent2 10 2" xfId="1007"/>
    <cellStyle name="40% - Accent2 10 2 2" xfId="1598"/>
    <cellStyle name="40% - Accent2 10 2 2 2" xfId="4185"/>
    <cellStyle name="40% - Accent2 10 2 2 3" xfId="3578"/>
    <cellStyle name="40% - Accent2 10 2 2 4" xfId="2599"/>
    <cellStyle name="40% - Accent2 10 2 3" xfId="2040"/>
    <cellStyle name="40% - Accent2 10 2 3 2" xfId="3826"/>
    <cellStyle name="40% - Accent2 10 2 3 3" xfId="3019"/>
    <cellStyle name="40% - Accent2 10 2 4" xfId="3219"/>
    <cellStyle name="40% - Accent2 10 2 5" xfId="2240"/>
    <cellStyle name="40% - Accent2 10 3" xfId="1008"/>
    <cellStyle name="40% - Accent2 11" xfId="214"/>
    <cellStyle name="40% - Accent2 11 2" xfId="1009"/>
    <cellStyle name="40% - Accent2 11 2 2" xfId="1599"/>
    <cellStyle name="40% - Accent2 11 2 2 2" xfId="4186"/>
    <cellStyle name="40% - Accent2 11 2 2 3" xfId="3579"/>
    <cellStyle name="40% - Accent2 11 2 2 4" xfId="2600"/>
    <cellStyle name="40% - Accent2 11 2 3" xfId="2041"/>
    <cellStyle name="40% - Accent2 11 2 3 2" xfId="3827"/>
    <cellStyle name="40% - Accent2 11 2 3 3" xfId="3020"/>
    <cellStyle name="40% - Accent2 11 2 4" xfId="3220"/>
    <cellStyle name="40% - Accent2 11 2 5" xfId="2241"/>
    <cellStyle name="40% - Accent2 11 3" xfId="1010"/>
    <cellStyle name="40% - Accent2 12" xfId="215"/>
    <cellStyle name="40% - Accent2 12 2" xfId="1011"/>
    <cellStyle name="40% - Accent2 13" xfId="216"/>
    <cellStyle name="40% - Accent2 13 2" xfId="1012"/>
    <cellStyle name="40% - Accent2 14" xfId="217"/>
    <cellStyle name="40% - Accent2 2" xfId="218"/>
    <cellStyle name="40% - Accent2 2 2" xfId="1013"/>
    <cellStyle name="40% - Accent2 2 2 2" xfId="1600"/>
    <cellStyle name="40% - Accent2 2 2 2 2" xfId="4187"/>
    <cellStyle name="40% - Accent2 2 2 2 3" xfId="3580"/>
    <cellStyle name="40% - Accent2 2 2 2 4" xfId="2601"/>
    <cellStyle name="40% - Accent2 2 2 3" xfId="2042"/>
    <cellStyle name="40% - Accent2 2 2 3 2" xfId="3828"/>
    <cellStyle name="40% - Accent2 2 2 3 3" xfId="3021"/>
    <cellStyle name="40% - Accent2 2 2 4" xfId="3221"/>
    <cellStyle name="40% - Accent2 2 2 5" xfId="2242"/>
    <cellStyle name="40% - Accent2 2 3" xfId="1014"/>
    <cellStyle name="40% - Accent2 3" xfId="219"/>
    <cellStyle name="40% - Accent2 3 2" xfId="1015"/>
    <cellStyle name="40% - Accent2 3 2 2" xfId="1601"/>
    <cellStyle name="40% - Accent2 3 2 2 2" xfId="4188"/>
    <cellStyle name="40% - Accent2 3 2 2 3" xfId="3581"/>
    <cellStyle name="40% - Accent2 3 2 2 4" xfId="2602"/>
    <cellStyle name="40% - Accent2 3 2 3" xfId="2043"/>
    <cellStyle name="40% - Accent2 3 2 3 2" xfId="3829"/>
    <cellStyle name="40% - Accent2 3 2 3 3" xfId="3022"/>
    <cellStyle name="40% - Accent2 3 2 4" xfId="3222"/>
    <cellStyle name="40% - Accent2 3 2 5" xfId="2243"/>
    <cellStyle name="40% - Accent2 3 3" xfId="1016"/>
    <cellStyle name="40% - Accent2 4" xfId="220"/>
    <cellStyle name="40% - Accent2 4 2" xfId="1017"/>
    <cellStyle name="40% - Accent2 4 2 2" xfId="1602"/>
    <cellStyle name="40% - Accent2 4 2 2 2" xfId="4189"/>
    <cellStyle name="40% - Accent2 4 2 2 3" xfId="3582"/>
    <cellStyle name="40% - Accent2 4 2 2 4" xfId="2603"/>
    <cellStyle name="40% - Accent2 4 2 3" xfId="2044"/>
    <cellStyle name="40% - Accent2 4 2 3 2" xfId="3830"/>
    <cellStyle name="40% - Accent2 4 2 3 3" xfId="3023"/>
    <cellStyle name="40% - Accent2 4 2 4" xfId="3223"/>
    <cellStyle name="40% - Accent2 4 2 5" xfId="2244"/>
    <cellStyle name="40% - Accent2 4 3" xfId="1018"/>
    <cellStyle name="40% - Accent2 5" xfId="221"/>
    <cellStyle name="40% - Accent2 5 2" xfId="1019"/>
    <cellStyle name="40% - Accent2 5 2 2" xfId="1603"/>
    <cellStyle name="40% - Accent2 5 2 2 2" xfId="4190"/>
    <cellStyle name="40% - Accent2 5 2 2 3" xfId="3583"/>
    <cellStyle name="40% - Accent2 5 2 2 4" xfId="2604"/>
    <cellStyle name="40% - Accent2 5 2 3" xfId="2045"/>
    <cellStyle name="40% - Accent2 5 2 3 2" xfId="3831"/>
    <cellStyle name="40% - Accent2 5 2 3 3" xfId="3024"/>
    <cellStyle name="40% - Accent2 5 2 4" xfId="3224"/>
    <cellStyle name="40% - Accent2 5 2 5" xfId="2245"/>
    <cellStyle name="40% - Accent2 5 3" xfId="1020"/>
    <cellStyle name="40% - Accent2 6" xfId="222"/>
    <cellStyle name="40% - Accent2 6 2" xfId="1021"/>
    <cellStyle name="40% - Accent2 6 2 2" xfId="1604"/>
    <cellStyle name="40% - Accent2 6 2 2 2" xfId="4191"/>
    <cellStyle name="40% - Accent2 6 2 2 3" xfId="3584"/>
    <cellStyle name="40% - Accent2 6 2 2 4" xfId="2605"/>
    <cellStyle name="40% - Accent2 6 2 3" xfId="2046"/>
    <cellStyle name="40% - Accent2 6 2 3 2" xfId="3832"/>
    <cellStyle name="40% - Accent2 6 2 3 3" xfId="3025"/>
    <cellStyle name="40% - Accent2 6 2 4" xfId="3225"/>
    <cellStyle name="40% - Accent2 6 2 5" xfId="2246"/>
    <cellStyle name="40% - Accent2 6 3" xfId="1022"/>
    <cellStyle name="40% - Accent2 7" xfId="223"/>
    <cellStyle name="40% - Accent2 7 2" xfId="1023"/>
    <cellStyle name="40% - Accent2 7 2 2" xfId="1605"/>
    <cellStyle name="40% - Accent2 7 2 2 2" xfId="4192"/>
    <cellStyle name="40% - Accent2 7 2 2 3" xfId="3585"/>
    <cellStyle name="40% - Accent2 7 2 2 4" xfId="2606"/>
    <cellStyle name="40% - Accent2 7 2 3" xfId="2047"/>
    <cellStyle name="40% - Accent2 7 2 3 2" xfId="3833"/>
    <cellStyle name="40% - Accent2 7 2 3 3" xfId="3026"/>
    <cellStyle name="40% - Accent2 7 2 4" xfId="3226"/>
    <cellStyle name="40% - Accent2 7 2 5" xfId="2247"/>
    <cellStyle name="40% - Accent2 7 3" xfId="1024"/>
    <cellStyle name="40% - Accent2 8" xfId="224"/>
    <cellStyle name="40% - Accent2 8 2" xfId="1025"/>
    <cellStyle name="40% - Accent2 8 2 2" xfId="1606"/>
    <cellStyle name="40% - Accent2 8 2 2 2" xfId="4193"/>
    <cellStyle name="40% - Accent2 8 2 2 3" xfId="3586"/>
    <cellStyle name="40% - Accent2 8 2 2 4" xfId="2607"/>
    <cellStyle name="40% - Accent2 8 2 3" xfId="2048"/>
    <cellStyle name="40% - Accent2 8 2 3 2" xfId="3834"/>
    <cellStyle name="40% - Accent2 8 2 3 3" xfId="3027"/>
    <cellStyle name="40% - Accent2 8 2 4" xfId="3227"/>
    <cellStyle name="40% - Accent2 8 2 5" xfId="2248"/>
    <cellStyle name="40% - Accent2 8 3" xfId="1026"/>
    <cellStyle name="40% - Accent2 9" xfId="225"/>
    <cellStyle name="40% - Accent2 9 2" xfId="1027"/>
    <cellStyle name="40% - Accent2 9 2 2" xfId="1607"/>
    <cellStyle name="40% - Accent2 9 2 2 2" xfId="4194"/>
    <cellStyle name="40% - Accent2 9 2 2 3" xfId="3587"/>
    <cellStyle name="40% - Accent2 9 2 2 4" xfId="2608"/>
    <cellStyle name="40% - Accent2 9 2 3" xfId="2049"/>
    <cellStyle name="40% - Accent2 9 2 3 2" xfId="3835"/>
    <cellStyle name="40% - Accent2 9 2 3 3" xfId="3028"/>
    <cellStyle name="40% - Accent2 9 2 4" xfId="3228"/>
    <cellStyle name="40% - Accent2 9 2 5" xfId="2249"/>
    <cellStyle name="40% - Accent2 9 3" xfId="1028"/>
    <cellStyle name="40% - Accent3" xfId="9" builtinId="39" customBuiltin="1"/>
    <cellStyle name="40% - Accent3 10" xfId="226"/>
    <cellStyle name="40% - Accent3 10 2" xfId="1029"/>
    <cellStyle name="40% - Accent3 10 2 2" xfId="1608"/>
    <cellStyle name="40% - Accent3 10 2 2 2" xfId="4195"/>
    <cellStyle name="40% - Accent3 10 2 2 3" xfId="3588"/>
    <cellStyle name="40% - Accent3 10 2 2 4" xfId="2609"/>
    <cellStyle name="40% - Accent3 10 2 3" xfId="2050"/>
    <cellStyle name="40% - Accent3 10 2 3 2" xfId="3836"/>
    <cellStyle name="40% - Accent3 10 2 3 3" xfId="3029"/>
    <cellStyle name="40% - Accent3 10 2 4" xfId="3229"/>
    <cellStyle name="40% - Accent3 10 2 5" xfId="2250"/>
    <cellStyle name="40% - Accent3 10 3" xfId="1030"/>
    <cellStyle name="40% - Accent3 11" xfId="227"/>
    <cellStyle name="40% - Accent3 11 2" xfId="1031"/>
    <cellStyle name="40% - Accent3 11 2 2" xfId="1609"/>
    <cellStyle name="40% - Accent3 11 2 2 2" xfId="4196"/>
    <cellStyle name="40% - Accent3 11 2 2 3" xfId="3589"/>
    <cellStyle name="40% - Accent3 11 2 2 4" xfId="2610"/>
    <cellStyle name="40% - Accent3 11 2 3" xfId="2051"/>
    <cellStyle name="40% - Accent3 11 2 3 2" xfId="3837"/>
    <cellStyle name="40% - Accent3 11 2 3 3" xfId="3030"/>
    <cellStyle name="40% - Accent3 11 2 4" xfId="3230"/>
    <cellStyle name="40% - Accent3 11 2 5" xfId="2251"/>
    <cellStyle name="40% - Accent3 11 3" xfId="1032"/>
    <cellStyle name="40% - Accent3 12" xfId="228"/>
    <cellStyle name="40% - Accent3 12 2" xfId="1033"/>
    <cellStyle name="40% - Accent3 13" xfId="229"/>
    <cellStyle name="40% - Accent3 13 2" xfId="1034"/>
    <cellStyle name="40% - Accent3 14" xfId="230"/>
    <cellStyle name="40% - Accent3 2" xfId="231"/>
    <cellStyle name="40% - Accent3 2 2" xfId="1035"/>
    <cellStyle name="40% - Accent3 2 2 2" xfId="1610"/>
    <cellStyle name="40% - Accent3 2 2 2 2" xfId="4197"/>
    <cellStyle name="40% - Accent3 2 2 2 3" xfId="3590"/>
    <cellStyle name="40% - Accent3 2 2 2 4" xfId="2611"/>
    <cellStyle name="40% - Accent3 2 2 3" xfId="2052"/>
    <cellStyle name="40% - Accent3 2 2 3 2" xfId="3838"/>
    <cellStyle name="40% - Accent3 2 2 3 3" xfId="3031"/>
    <cellStyle name="40% - Accent3 2 2 4" xfId="3231"/>
    <cellStyle name="40% - Accent3 2 2 5" xfId="2252"/>
    <cellStyle name="40% - Accent3 2 3" xfId="1036"/>
    <cellStyle name="40% - Accent3 3" xfId="232"/>
    <cellStyle name="40% - Accent3 3 2" xfId="1037"/>
    <cellStyle name="40% - Accent3 3 2 2" xfId="1611"/>
    <cellStyle name="40% - Accent3 3 2 2 2" xfId="4198"/>
    <cellStyle name="40% - Accent3 3 2 2 3" xfId="3591"/>
    <cellStyle name="40% - Accent3 3 2 2 4" xfId="2612"/>
    <cellStyle name="40% - Accent3 3 2 3" xfId="2053"/>
    <cellStyle name="40% - Accent3 3 2 3 2" xfId="3839"/>
    <cellStyle name="40% - Accent3 3 2 3 3" xfId="3032"/>
    <cellStyle name="40% - Accent3 3 2 4" xfId="3232"/>
    <cellStyle name="40% - Accent3 3 2 5" xfId="2253"/>
    <cellStyle name="40% - Accent3 3 3" xfId="1038"/>
    <cellStyle name="40% - Accent3 4" xfId="233"/>
    <cellStyle name="40% - Accent3 4 2" xfId="1039"/>
    <cellStyle name="40% - Accent3 4 2 2" xfId="1612"/>
    <cellStyle name="40% - Accent3 4 2 2 2" xfId="4199"/>
    <cellStyle name="40% - Accent3 4 2 2 3" xfId="3592"/>
    <cellStyle name="40% - Accent3 4 2 2 4" xfId="2613"/>
    <cellStyle name="40% - Accent3 4 2 3" xfId="2054"/>
    <cellStyle name="40% - Accent3 4 2 3 2" xfId="3840"/>
    <cellStyle name="40% - Accent3 4 2 3 3" xfId="3033"/>
    <cellStyle name="40% - Accent3 4 2 4" xfId="3233"/>
    <cellStyle name="40% - Accent3 4 2 5" xfId="2254"/>
    <cellStyle name="40% - Accent3 4 3" xfId="1040"/>
    <cellStyle name="40% - Accent3 5" xfId="234"/>
    <cellStyle name="40% - Accent3 5 2" xfId="1041"/>
    <cellStyle name="40% - Accent3 5 2 2" xfId="1613"/>
    <cellStyle name="40% - Accent3 5 2 2 2" xfId="4200"/>
    <cellStyle name="40% - Accent3 5 2 2 3" xfId="3593"/>
    <cellStyle name="40% - Accent3 5 2 2 4" xfId="2614"/>
    <cellStyle name="40% - Accent3 5 2 3" xfId="2055"/>
    <cellStyle name="40% - Accent3 5 2 3 2" xfId="3841"/>
    <cellStyle name="40% - Accent3 5 2 3 3" xfId="3034"/>
    <cellStyle name="40% - Accent3 5 2 4" xfId="3234"/>
    <cellStyle name="40% - Accent3 5 2 5" xfId="2255"/>
    <cellStyle name="40% - Accent3 5 3" xfId="1042"/>
    <cellStyle name="40% - Accent3 6" xfId="235"/>
    <cellStyle name="40% - Accent3 6 2" xfId="1043"/>
    <cellStyle name="40% - Accent3 6 2 2" xfId="1614"/>
    <cellStyle name="40% - Accent3 6 2 2 2" xfId="4201"/>
    <cellStyle name="40% - Accent3 6 2 2 3" xfId="3594"/>
    <cellStyle name="40% - Accent3 6 2 2 4" xfId="2615"/>
    <cellStyle name="40% - Accent3 6 2 3" xfId="2056"/>
    <cellStyle name="40% - Accent3 6 2 3 2" xfId="3842"/>
    <cellStyle name="40% - Accent3 6 2 3 3" xfId="3035"/>
    <cellStyle name="40% - Accent3 6 2 4" xfId="3235"/>
    <cellStyle name="40% - Accent3 6 2 5" xfId="2256"/>
    <cellStyle name="40% - Accent3 6 3" xfId="1044"/>
    <cellStyle name="40% - Accent3 7" xfId="236"/>
    <cellStyle name="40% - Accent3 7 2" xfId="1045"/>
    <cellStyle name="40% - Accent3 7 2 2" xfId="1615"/>
    <cellStyle name="40% - Accent3 7 2 2 2" xfId="4202"/>
    <cellStyle name="40% - Accent3 7 2 2 3" xfId="3595"/>
    <cellStyle name="40% - Accent3 7 2 2 4" xfId="2616"/>
    <cellStyle name="40% - Accent3 7 2 3" xfId="2057"/>
    <cellStyle name="40% - Accent3 7 2 3 2" xfId="3843"/>
    <cellStyle name="40% - Accent3 7 2 3 3" xfId="3036"/>
    <cellStyle name="40% - Accent3 7 2 4" xfId="3236"/>
    <cellStyle name="40% - Accent3 7 2 5" xfId="2257"/>
    <cellStyle name="40% - Accent3 7 3" xfId="1046"/>
    <cellStyle name="40% - Accent3 8" xfId="237"/>
    <cellStyle name="40% - Accent3 8 2" xfId="1047"/>
    <cellStyle name="40% - Accent3 8 2 2" xfId="1616"/>
    <cellStyle name="40% - Accent3 8 2 2 2" xfId="4203"/>
    <cellStyle name="40% - Accent3 8 2 2 3" xfId="3596"/>
    <cellStyle name="40% - Accent3 8 2 2 4" xfId="2617"/>
    <cellStyle name="40% - Accent3 8 2 3" xfId="2058"/>
    <cellStyle name="40% - Accent3 8 2 3 2" xfId="3844"/>
    <cellStyle name="40% - Accent3 8 2 3 3" xfId="3037"/>
    <cellStyle name="40% - Accent3 8 2 4" xfId="3237"/>
    <cellStyle name="40% - Accent3 8 2 5" xfId="2258"/>
    <cellStyle name="40% - Accent3 8 3" xfId="1048"/>
    <cellStyle name="40% - Accent3 9" xfId="238"/>
    <cellStyle name="40% - Accent3 9 2" xfId="1049"/>
    <cellStyle name="40% - Accent3 9 2 2" xfId="1617"/>
    <cellStyle name="40% - Accent3 9 2 2 2" xfId="4204"/>
    <cellStyle name="40% - Accent3 9 2 2 3" xfId="3597"/>
    <cellStyle name="40% - Accent3 9 2 2 4" xfId="2618"/>
    <cellStyle name="40% - Accent3 9 2 3" xfId="2059"/>
    <cellStyle name="40% - Accent3 9 2 3 2" xfId="3845"/>
    <cellStyle name="40% - Accent3 9 2 3 3" xfId="3038"/>
    <cellStyle name="40% - Accent3 9 2 4" xfId="3238"/>
    <cellStyle name="40% - Accent3 9 2 5" xfId="2259"/>
    <cellStyle name="40% - Accent3 9 3" xfId="1050"/>
    <cellStyle name="40% - Accent4" xfId="10" builtinId="43" customBuiltin="1"/>
    <cellStyle name="40% - Accent4 10" xfId="239"/>
    <cellStyle name="40% - Accent4 10 2" xfId="1051"/>
    <cellStyle name="40% - Accent4 10 2 2" xfId="1618"/>
    <cellStyle name="40% - Accent4 10 2 2 2" xfId="4205"/>
    <cellStyle name="40% - Accent4 10 2 2 3" xfId="3598"/>
    <cellStyle name="40% - Accent4 10 2 2 4" xfId="2619"/>
    <cellStyle name="40% - Accent4 10 2 3" xfId="2060"/>
    <cellStyle name="40% - Accent4 10 2 3 2" xfId="3846"/>
    <cellStyle name="40% - Accent4 10 2 3 3" xfId="3039"/>
    <cellStyle name="40% - Accent4 10 2 4" xfId="3239"/>
    <cellStyle name="40% - Accent4 10 2 5" xfId="2260"/>
    <cellStyle name="40% - Accent4 10 3" xfId="1052"/>
    <cellStyle name="40% - Accent4 11" xfId="240"/>
    <cellStyle name="40% - Accent4 11 2" xfId="1053"/>
    <cellStyle name="40% - Accent4 11 2 2" xfId="1619"/>
    <cellStyle name="40% - Accent4 11 2 2 2" xfId="4206"/>
    <cellStyle name="40% - Accent4 11 2 2 3" xfId="3599"/>
    <cellStyle name="40% - Accent4 11 2 2 4" xfId="2620"/>
    <cellStyle name="40% - Accent4 11 2 3" xfId="2061"/>
    <cellStyle name="40% - Accent4 11 2 3 2" xfId="3847"/>
    <cellStyle name="40% - Accent4 11 2 3 3" xfId="3040"/>
    <cellStyle name="40% - Accent4 11 2 4" xfId="3240"/>
    <cellStyle name="40% - Accent4 11 2 5" xfId="2261"/>
    <cellStyle name="40% - Accent4 11 3" xfId="1054"/>
    <cellStyle name="40% - Accent4 12" xfId="241"/>
    <cellStyle name="40% - Accent4 12 2" xfId="1055"/>
    <cellStyle name="40% - Accent4 13" xfId="242"/>
    <cellStyle name="40% - Accent4 13 2" xfId="1056"/>
    <cellStyle name="40% - Accent4 14" xfId="243"/>
    <cellStyle name="40% - Accent4 2" xfId="244"/>
    <cellStyle name="40% - Accent4 2 2" xfId="1057"/>
    <cellStyle name="40% - Accent4 2 2 2" xfId="1620"/>
    <cellStyle name="40% - Accent4 2 2 2 2" xfId="4207"/>
    <cellStyle name="40% - Accent4 2 2 2 3" xfId="3600"/>
    <cellStyle name="40% - Accent4 2 2 2 4" xfId="2621"/>
    <cellStyle name="40% - Accent4 2 2 3" xfId="2062"/>
    <cellStyle name="40% - Accent4 2 2 3 2" xfId="3848"/>
    <cellStyle name="40% - Accent4 2 2 3 3" xfId="3041"/>
    <cellStyle name="40% - Accent4 2 2 4" xfId="3241"/>
    <cellStyle name="40% - Accent4 2 2 5" xfId="2262"/>
    <cellStyle name="40% - Accent4 2 3" xfId="1058"/>
    <cellStyle name="40% - Accent4 3" xfId="245"/>
    <cellStyle name="40% - Accent4 3 2" xfId="1059"/>
    <cellStyle name="40% - Accent4 3 2 2" xfId="1621"/>
    <cellStyle name="40% - Accent4 3 2 2 2" xfId="4208"/>
    <cellStyle name="40% - Accent4 3 2 2 3" xfId="3601"/>
    <cellStyle name="40% - Accent4 3 2 2 4" xfId="2622"/>
    <cellStyle name="40% - Accent4 3 2 3" xfId="2063"/>
    <cellStyle name="40% - Accent4 3 2 3 2" xfId="3849"/>
    <cellStyle name="40% - Accent4 3 2 3 3" xfId="3042"/>
    <cellStyle name="40% - Accent4 3 2 4" xfId="3242"/>
    <cellStyle name="40% - Accent4 3 2 5" xfId="2263"/>
    <cellStyle name="40% - Accent4 3 3" xfId="1060"/>
    <cellStyle name="40% - Accent4 4" xfId="246"/>
    <cellStyle name="40% - Accent4 4 2" xfId="1061"/>
    <cellStyle name="40% - Accent4 4 2 2" xfId="1622"/>
    <cellStyle name="40% - Accent4 4 2 2 2" xfId="4209"/>
    <cellStyle name="40% - Accent4 4 2 2 3" xfId="3602"/>
    <cellStyle name="40% - Accent4 4 2 2 4" xfId="2623"/>
    <cellStyle name="40% - Accent4 4 2 3" xfId="2064"/>
    <cellStyle name="40% - Accent4 4 2 3 2" xfId="3850"/>
    <cellStyle name="40% - Accent4 4 2 3 3" xfId="3043"/>
    <cellStyle name="40% - Accent4 4 2 4" xfId="3243"/>
    <cellStyle name="40% - Accent4 4 2 5" xfId="2264"/>
    <cellStyle name="40% - Accent4 4 3" xfId="1062"/>
    <cellStyle name="40% - Accent4 5" xfId="247"/>
    <cellStyle name="40% - Accent4 5 2" xfId="1063"/>
    <cellStyle name="40% - Accent4 5 2 2" xfId="1623"/>
    <cellStyle name="40% - Accent4 5 2 2 2" xfId="4210"/>
    <cellStyle name="40% - Accent4 5 2 2 3" xfId="3603"/>
    <cellStyle name="40% - Accent4 5 2 2 4" xfId="2624"/>
    <cellStyle name="40% - Accent4 5 2 3" xfId="2065"/>
    <cellStyle name="40% - Accent4 5 2 3 2" xfId="3851"/>
    <cellStyle name="40% - Accent4 5 2 3 3" xfId="3044"/>
    <cellStyle name="40% - Accent4 5 2 4" xfId="3244"/>
    <cellStyle name="40% - Accent4 5 2 5" xfId="2265"/>
    <cellStyle name="40% - Accent4 5 3" xfId="1064"/>
    <cellStyle name="40% - Accent4 6" xfId="248"/>
    <cellStyle name="40% - Accent4 6 2" xfId="1065"/>
    <cellStyle name="40% - Accent4 6 2 2" xfId="1624"/>
    <cellStyle name="40% - Accent4 6 2 2 2" xfId="4211"/>
    <cellStyle name="40% - Accent4 6 2 2 3" xfId="3604"/>
    <cellStyle name="40% - Accent4 6 2 2 4" xfId="2625"/>
    <cellStyle name="40% - Accent4 6 2 3" xfId="2066"/>
    <cellStyle name="40% - Accent4 6 2 3 2" xfId="3852"/>
    <cellStyle name="40% - Accent4 6 2 3 3" xfId="3045"/>
    <cellStyle name="40% - Accent4 6 2 4" xfId="3245"/>
    <cellStyle name="40% - Accent4 6 2 5" xfId="2266"/>
    <cellStyle name="40% - Accent4 6 3" xfId="1066"/>
    <cellStyle name="40% - Accent4 7" xfId="249"/>
    <cellStyle name="40% - Accent4 7 2" xfId="1067"/>
    <cellStyle name="40% - Accent4 7 2 2" xfId="1625"/>
    <cellStyle name="40% - Accent4 7 2 2 2" xfId="4212"/>
    <cellStyle name="40% - Accent4 7 2 2 3" xfId="3605"/>
    <cellStyle name="40% - Accent4 7 2 2 4" xfId="2626"/>
    <cellStyle name="40% - Accent4 7 2 3" xfId="2067"/>
    <cellStyle name="40% - Accent4 7 2 3 2" xfId="3853"/>
    <cellStyle name="40% - Accent4 7 2 3 3" xfId="3046"/>
    <cellStyle name="40% - Accent4 7 2 4" xfId="3246"/>
    <cellStyle name="40% - Accent4 7 2 5" xfId="2267"/>
    <cellStyle name="40% - Accent4 7 3" xfId="1068"/>
    <cellStyle name="40% - Accent4 8" xfId="250"/>
    <cellStyle name="40% - Accent4 8 2" xfId="1069"/>
    <cellStyle name="40% - Accent4 8 2 2" xfId="1626"/>
    <cellStyle name="40% - Accent4 8 2 2 2" xfId="4213"/>
    <cellStyle name="40% - Accent4 8 2 2 3" xfId="3606"/>
    <cellStyle name="40% - Accent4 8 2 2 4" xfId="2627"/>
    <cellStyle name="40% - Accent4 8 2 3" xfId="2068"/>
    <cellStyle name="40% - Accent4 8 2 3 2" xfId="3854"/>
    <cellStyle name="40% - Accent4 8 2 3 3" xfId="3047"/>
    <cellStyle name="40% - Accent4 8 2 4" xfId="3247"/>
    <cellStyle name="40% - Accent4 8 2 5" xfId="2268"/>
    <cellStyle name="40% - Accent4 8 3" xfId="1070"/>
    <cellStyle name="40% - Accent4 9" xfId="251"/>
    <cellStyle name="40% - Accent4 9 2" xfId="1071"/>
    <cellStyle name="40% - Accent4 9 2 2" xfId="1627"/>
    <cellStyle name="40% - Accent4 9 2 2 2" xfId="4214"/>
    <cellStyle name="40% - Accent4 9 2 2 3" xfId="3607"/>
    <cellStyle name="40% - Accent4 9 2 2 4" xfId="2628"/>
    <cellStyle name="40% - Accent4 9 2 3" xfId="2069"/>
    <cellStyle name="40% - Accent4 9 2 3 2" xfId="3855"/>
    <cellStyle name="40% - Accent4 9 2 3 3" xfId="3048"/>
    <cellStyle name="40% - Accent4 9 2 4" xfId="3248"/>
    <cellStyle name="40% - Accent4 9 2 5" xfId="2269"/>
    <cellStyle name="40% - Accent4 9 3" xfId="1072"/>
    <cellStyle name="40% - Accent5" xfId="11" builtinId="47" customBuiltin="1"/>
    <cellStyle name="40% - Accent5 10" xfId="252"/>
    <cellStyle name="40% - Accent5 10 2" xfId="1073"/>
    <cellStyle name="40% - Accent5 10 2 2" xfId="1628"/>
    <cellStyle name="40% - Accent5 10 2 2 2" xfId="4215"/>
    <cellStyle name="40% - Accent5 10 2 2 3" xfId="3608"/>
    <cellStyle name="40% - Accent5 10 2 2 4" xfId="2629"/>
    <cellStyle name="40% - Accent5 10 2 3" xfId="2070"/>
    <cellStyle name="40% - Accent5 10 2 3 2" xfId="3856"/>
    <cellStyle name="40% - Accent5 10 2 3 3" xfId="3049"/>
    <cellStyle name="40% - Accent5 10 2 4" xfId="3249"/>
    <cellStyle name="40% - Accent5 10 2 5" xfId="2270"/>
    <cellStyle name="40% - Accent5 10 3" xfId="1074"/>
    <cellStyle name="40% - Accent5 11" xfId="253"/>
    <cellStyle name="40% - Accent5 11 2" xfId="1075"/>
    <cellStyle name="40% - Accent5 11 2 2" xfId="1629"/>
    <cellStyle name="40% - Accent5 11 2 2 2" xfId="4216"/>
    <cellStyle name="40% - Accent5 11 2 2 3" xfId="3609"/>
    <cellStyle name="40% - Accent5 11 2 2 4" xfId="2630"/>
    <cellStyle name="40% - Accent5 11 2 3" xfId="2071"/>
    <cellStyle name="40% - Accent5 11 2 3 2" xfId="3857"/>
    <cellStyle name="40% - Accent5 11 2 3 3" xfId="3050"/>
    <cellStyle name="40% - Accent5 11 2 4" xfId="3250"/>
    <cellStyle name="40% - Accent5 11 2 5" xfId="2271"/>
    <cellStyle name="40% - Accent5 11 3" xfId="1076"/>
    <cellStyle name="40% - Accent5 12" xfId="254"/>
    <cellStyle name="40% - Accent5 12 2" xfId="1077"/>
    <cellStyle name="40% - Accent5 13" xfId="255"/>
    <cellStyle name="40% - Accent5 13 2" xfId="1078"/>
    <cellStyle name="40% - Accent5 14" xfId="256"/>
    <cellStyle name="40% - Accent5 2" xfId="257"/>
    <cellStyle name="40% - Accent5 2 2" xfId="1079"/>
    <cellStyle name="40% - Accent5 2 2 2" xfId="1630"/>
    <cellStyle name="40% - Accent5 2 2 2 2" xfId="4217"/>
    <cellStyle name="40% - Accent5 2 2 2 3" xfId="3610"/>
    <cellStyle name="40% - Accent5 2 2 2 4" xfId="2631"/>
    <cellStyle name="40% - Accent5 2 2 3" xfId="2072"/>
    <cellStyle name="40% - Accent5 2 2 3 2" xfId="3858"/>
    <cellStyle name="40% - Accent5 2 2 3 3" xfId="3051"/>
    <cellStyle name="40% - Accent5 2 2 4" xfId="3251"/>
    <cellStyle name="40% - Accent5 2 2 5" xfId="2272"/>
    <cellStyle name="40% - Accent5 2 3" xfId="1080"/>
    <cellStyle name="40% - Accent5 3" xfId="258"/>
    <cellStyle name="40% - Accent5 3 2" xfId="1081"/>
    <cellStyle name="40% - Accent5 3 2 2" xfId="1631"/>
    <cellStyle name="40% - Accent5 3 2 2 2" xfId="4218"/>
    <cellStyle name="40% - Accent5 3 2 2 3" xfId="3611"/>
    <cellStyle name="40% - Accent5 3 2 2 4" xfId="2632"/>
    <cellStyle name="40% - Accent5 3 2 3" xfId="2073"/>
    <cellStyle name="40% - Accent5 3 2 3 2" xfId="3859"/>
    <cellStyle name="40% - Accent5 3 2 3 3" xfId="3052"/>
    <cellStyle name="40% - Accent5 3 2 4" xfId="3252"/>
    <cellStyle name="40% - Accent5 3 2 5" xfId="2273"/>
    <cellStyle name="40% - Accent5 3 3" xfId="1082"/>
    <cellStyle name="40% - Accent5 4" xfId="259"/>
    <cellStyle name="40% - Accent5 4 2" xfId="1083"/>
    <cellStyle name="40% - Accent5 4 2 2" xfId="1632"/>
    <cellStyle name="40% - Accent5 4 2 2 2" xfId="4219"/>
    <cellStyle name="40% - Accent5 4 2 2 3" xfId="3612"/>
    <cellStyle name="40% - Accent5 4 2 2 4" xfId="2633"/>
    <cellStyle name="40% - Accent5 4 2 3" xfId="2074"/>
    <cellStyle name="40% - Accent5 4 2 3 2" xfId="3860"/>
    <cellStyle name="40% - Accent5 4 2 3 3" xfId="3053"/>
    <cellStyle name="40% - Accent5 4 2 4" xfId="3253"/>
    <cellStyle name="40% - Accent5 4 2 5" xfId="2274"/>
    <cellStyle name="40% - Accent5 4 3" xfId="1084"/>
    <cellStyle name="40% - Accent5 5" xfId="260"/>
    <cellStyle name="40% - Accent5 5 2" xfId="1085"/>
    <cellStyle name="40% - Accent5 5 2 2" xfId="1633"/>
    <cellStyle name="40% - Accent5 5 2 2 2" xfId="4220"/>
    <cellStyle name="40% - Accent5 5 2 2 3" xfId="3613"/>
    <cellStyle name="40% - Accent5 5 2 2 4" xfId="2634"/>
    <cellStyle name="40% - Accent5 5 2 3" xfId="2075"/>
    <cellStyle name="40% - Accent5 5 2 3 2" xfId="3861"/>
    <cellStyle name="40% - Accent5 5 2 3 3" xfId="3054"/>
    <cellStyle name="40% - Accent5 5 2 4" xfId="3254"/>
    <cellStyle name="40% - Accent5 5 2 5" xfId="2275"/>
    <cellStyle name="40% - Accent5 5 3" xfId="1086"/>
    <cellStyle name="40% - Accent5 6" xfId="261"/>
    <cellStyle name="40% - Accent5 6 2" xfId="1087"/>
    <cellStyle name="40% - Accent5 6 2 2" xfId="1634"/>
    <cellStyle name="40% - Accent5 6 2 2 2" xfId="4221"/>
    <cellStyle name="40% - Accent5 6 2 2 3" xfId="3614"/>
    <cellStyle name="40% - Accent5 6 2 2 4" xfId="2635"/>
    <cellStyle name="40% - Accent5 6 2 3" xfId="2076"/>
    <cellStyle name="40% - Accent5 6 2 3 2" xfId="3862"/>
    <cellStyle name="40% - Accent5 6 2 3 3" xfId="3055"/>
    <cellStyle name="40% - Accent5 6 2 4" xfId="3255"/>
    <cellStyle name="40% - Accent5 6 2 5" xfId="2276"/>
    <cellStyle name="40% - Accent5 6 3" xfId="1088"/>
    <cellStyle name="40% - Accent5 7" xfId="262"/>
    <cellStyle name="40% - Accent5 7 2" xfId="1089"/>
    <cellStyle name="40% - Accent5 7 2 2" xfId="1635"/>
    <cellStyle name="40% - Accent5 7 2 2 2" xfId="4222"/>
    <cellStyle name="40% - Accent5 7 2 2 3" xfId="3615"/>
    <cellStyle name="40% - Accent5 7 2 2 4" xfId="2636"/>
    <cellStyle name="40% - Accent5 7 2 3" xfId="2077"/>
    <cellStyle name="40% - Accent5 7 2 3 2" xfId="3863"/>
    <cellStyle name="40% - Accent5 7 2 3 3" xfId="3056"/>
    <cellStyle name="40% - Accent5 7 2 4" xfId="3256"/>
    <cellStyle name="40% - Accent5 7 2 5" xfId="2277"/>
    <cellStyle name="40% - Accent5 7 3" xfId="1090"/>
    <cellStyle name="40% - Accent5 8" xfId="263"/>
    <cellStyle name="40% - Accent5 8 2" xfId="1091"/>
    <cellStyle name="40% - Accent5 8 2 2" xfId="1636"/>
    <cellStyle name="40% - Accent5 8 2 2 2" xfId="4223"/>
    <cellStyle name="40% - Accent5 8 2 2 3" xfId="3616"/>
    <cellStyle name="40% - Accent5 8 2 2 4" xfId="2637"/>
    <cellStyle name="40% - Accent5 8 2 3" xfId="2078"/>
    <cellStyle name="40% - Accent5 8 2 3 2" xfId="3864"/>
    <cellStyle name="40% - Accent5 8 2 3 3" xfId="3057"/>
    <cellStyle name="40% - Accent5 8 2 4" xfId="3257"/>
    <cellStyle name="40% - Accent5 8 2 5" xfId="2278"/>
    <cellStyle name="40% - Accent5 8 3" xfId="1092"/>
    <cellStyle name="40% - Accent5 9" xfId="264"/>
    <cellStyle name="40% - Accent5 9 2" xfId="1093"/>
    <cellStyle name="40% - Accent5 9 2 2" xfId="1637"/>
    <cellStyle name="40% - Accent5 9 2 2 2" xfId="4224"/>
    <cellStyle name="40% - Accent5 9 2 2 3" xfId="3617"/>
    <cellStyle name="40% - Accent5 9 2 2 4" xfId="2638"/>
    <cellStyle name="40% - Accent5 9 2 3" xfId="2079"/>
    <cellStyle name="40% - Accent5 9 2 3 2" xfId="3865"/>
    <cellStyle name="40% - Accent5 9 2 3 3" xfId="3058"/>
    <cellStyle name="40% - Accent5 9 2 4" xfId="3258"/>
    <cellStyle name="40% - Accent5 9 2 5" xfId="2279"/>
    <cellStyle name="40% - Accent5 9 3" xfId="1094"/>
    <cellStyle name="40% - Accent6" xfId="12" builtinId="51" customBuiltin="1"/>
    <cellStyle name="40% - Accent6 10" xfId="265"/>
    <cellStyle name="40% - Accent6 10 2" xfId="1095"/>
    <cellStyle name="40% - Accent6 10 2 2" xfId="1638"/>
    <cellStyle name="40% - Accent6 10 2 2 2" xfId="4225"/>
    <cellStyle name="40% - Accent6 10 2 2 3" xfId="3618"/>
    <cellStyle name="40% - Accent6 10 2 2 4" xfId="2639"/>
    <cellStyle name="40% - Accent6 10 2 3" xfId="2080"/>
    <cellStyle name="40% - Accent6 10 2 3 2" xfId="3866"/>
    <cellStyle name="40% - Accent6 10 2 3 3" xfId="3059"/>
    <cellStyle name="40% - Accent6 10 2 4" xfId="3259"/>
    <cellStyle name="40% - Accent6 10 2 5" xfId="2280"/>
    <cellStyle name="40% - Accent6 10 3" xfId="1096"/>
    <cellStyle name="40% - Accent6 11" xfId="266"/>
    <cellStyle name="40% - Accent6 11 2" xfId="1097"/>
    <cellStyle name="40% - Accent6 11 2 2" xfId="1639"/>
    <cellStyle name="40% - Accent6 11 2 2 2" xfId="4226"/>
    <cellStyle name="40% - Accent6 11 2 2 3" xfId="3619"/>
    <cellStyle name="40% - Accent6 11 2 2 4" xfId="2640"/>
    <cellStyle name="40% - Accent6 11 2 3" xfId="2081"/>
    <cellStyle name="40% - Accent6 11 2 3 2" xfId="3867"/>
    <cellStyle name="40% - Accent6 11 2 3 3" xfId="3060"/>
    <cellStyle name="40% - Accent6 11 2 4" xfId="3260"/>
    <cellStyle name="40% - Accent6 11 2 5" xfId="2281"/>
    <cellStyle name="40% - Accent6 11 3" xfId="1098"/>
    <cellStyle name="40% - Accent6 12" xfId="267"/>
    <cellStyle name="40% - Accent6 12 2" xfId="1099"/>
    <cellStyle name="40% - Accent6 13" xfId="268"/>
    <cellStyle name="40% - Accent6 13 2" xfId="1100"/>
    <cellStyle name="40% - Accent6 14" xfId="269"/>
    <cellStyle name="40% - Accent6 2" xfId="270"/>
    <cellStyle name="40% - Accent6 2 2" xfId="1101"/>
    <cellStyle name="40% - Accent6 2 2 2" xfId="1640"/>
    <cellStyle name="40% - Accent6 2 2 2 2" xfId="4227"/>
    <cellStyle name="40% - Accent6 2 2 2 3" xfId="3620"/>
    <cellStyle name="40% - Accent6 2 2 2 4" xfId="2641"/>
    <cellStyle name="40% - Accent6 2 2 3" xfId="2082"/>
    <cellStyle name="40% - Accent6 2 2 3 2" xfId="3868"/>
    <cellStyle name="40% - Accent6 2 2 3 3" xfId="3061"/>
    <cellStyle name="40% - Accent6 2 2 4" xfId="3261"/>
    <cellStyle name="40% - Accent6 2 2 5" xfId="2282"/>
    <cellStyle name="40% - Accent6 2 3" xfId="1102"/>
    <cellStyle name="40% - Accent6 3" xfId="271"/>
    <cellStyle name="40% - Accent6 3 2" xfId="1103"/>
    <cellStyle name="40% - Accent6 3 2 2" xfId="1641"/>
    <cellStyle name="40% - Accent6 3 2 2 2" xfId="4228"/>
    <cellStyle name="40% - Accent6 3 2 2 3" xfId="3621"/>
    <cellStyle name="40% - Accent6 3 2 2 4" xfId="2642"/>
    <cellStyle name="40% - Accent6 3 2 3" xfId="2083"/>
    <cellStyle name="40% - Accent6 3 2 3 2" xfId="3869"/>
    <cellStyle name="40% - Accent6 3 2 3 3" xfId="3062"/>
    <cellStyle name="40% - Accent6 3 2 4" xfId="3262"/>
    <cellStyle name="40% - Accent6 3 2 5" xfId="2283"/>
    <cellStyle name="40% - Accent6 3 3" xfId="1104"/>
    <cellStyle name="40% - Accent6 4" xfId="272"/>
    <cellStyle name="40% - Accent6 4 2" xfId="1105"/>
    <cellStyle name="40% - Accent6 4 2 2" xfId="1642"/>
    <cellStyle name="40% - Accent6 4 2 2 2" xfId="4229"/>
    <cellStyle name="40% - Accent6 4 2 2 3" xfId="3622"/>
    <cellStyle name="40% - Accent6 4 2 2 4" xfId="2643"/>
    <cellStyle name="40% - Accent6 4 2 3" xfId="2084"/>
    <cellStyle name="40% - Accent6 4 2 3 2" xfId="3870"/>
    <cellStyle name="40% - Accent6 4 2 3 3" xfId="3063"/>
    <cellStyle name="40% - Accent6 4 2 4" xfId="3263"/>
    <cellStyle name="40% - Accent6 4 2 5" xfId="2284"/>
    <cellStyle name="40% - Accent6 4 3" xfId="1106"/>
    <cellStyle name="40% - Accent6 5" xfId="273"/>
    <cellStyle name="40% - Accent6 5 2" xfId="1107"/>
    <cellStyle name="40% - Accent6 5 2 2" xfId="1643"/>
    <cellStyle name="40% - Accent6 5 2 2 2" xfId="4230"/>
    <cellStyle name="40% - Accent6 5 2 2 3" xfId="3623"/>
    <cellStyle name="40% - Accent6 5 2 2 4" xfId="2644"/>
    <cellStyle name="40% - Accent6 5 2 3" xfId="2085"/>
    <cellStyle name="40% - Accent6 5 2 3 2" xfId="3871"/>
    <cellStyle name="40% - Accent6 5 2 3 3" xfId="3064"/>
    <cellStyle name="40% - Accent6 5 2 4" xfId="3264"/>
    <cellStyle name="40% - Accent6 5 2 5" xfId="2285"/>
    <cellStyle name="40% - Accent6 5 3" xfId="1108"/>
    <cellStyle name="40% - Accent6 6" xfId="274"/>
    <cellStyle name="40% - Accent6 6 2" xfId="1109"/>
    <cellStyle name="40% - Accent6 6 2 2" xfId="1644"/>
    <cellStyle name="40% - Accent6 6 2 2 2" xfId="4231"/>
    <cellStyle name="40% - Accent6 6 2 2 3" xfId="3624"/>
    <cellStyle name="40% - Accent6 6 2 2 4" xfId="2645"/>
    <cellStyle name="40% - Accent6 6 2 3" xfId="2086"/>
    <cellStyle name="40% - Accent6 6 2 3 2" xfId="3872"/>
    <cellStyle name="40% - Accent6 6 2 3 3" xfId="3065"/>
    <cellStyle name="40% - Accent6 6 2 4" xfId="3265"/>
    <cellStyle name="40% - Accent6 6 2 5" xfId="2286"/>
    <cellStyle name="40% - Accent6 6 3" xfId="1110"/>
    <cellStyle name="40% - Accent6 7" xfId="275"/>
    <cellStyle name="40% - Accent6 7 2" xfId="1111"/>
    <cellStyle name="40% - Accent6 7 2 2" xfId="1645"/>
    <cellStyle name="40% - Accent6 7 2 2 2" xfId="4232"/>
    <cellStyle name="40% - Accent6 7 2 2 3" xfId="3625"/>
    <cellStyle name="40% - Accent6 7 2 2 4" xfId="2646"/>
    <cellStyle name="40% - Accent6 7 2 3" xfId="2087"/>
    <cellStyle name="40% - Accent6 7 2 3 2" xfId="3873"/>
    <cellStyle name="40% - Accent6 7 2 3 3" xfId="3066"/>
    <cellStyle name="40% - Accent6 7 2 4" xfId="3266"/>
    <cellStyle name="40% - Accent6 7 2 5" xfId="2287"/>
    <cellStyle name="40% - Accent6 7 3" xfId="1112"/>
    <cellStyle name="40% - Accent6 8" xfId="276"/>
    <cellStyle name="40% - Accent6 8 2" xfId="1113"/>
    <cellStyle name="40% - Accent6 8 2 2" xfId="1646"/>
    <cellStyle name="40% - Accent6 8 2 2 2" xfId="4233"/>
    <cellStyle name="40% - Accent6 8 2 2 3" xfId="3626"/>
    <cellStyle name="40% - Accent6 8 2 2 4" xfId="2647"/>
    <cellStyle name="40% - Accent6 8 2 3" xfId="2088"/>
    <cellStyle name="40% - Accent6 8 2 3 2" xfId="3874"/>
    <cellStyle name="40% - Accent6 8 2 3 3" xfId="3067"/>
    <cellStyle name="40% - Accent6 8 2 4" xfId="3267"/>
    <cellStyle name="40% - Accent6 8 2 5" xfId="2288"/>
    <cellStyle name="40% - Accent6 8 3" xfId="1114"/>
    <cellStyle name="40% - Accent6 9" xfId="277"/>
    <cellStyle name="40% - Accent6 9 2" xfId="1115"/>
    <cellStyle name="40% - Accent6 9 2 2" xfId="1647"/>
    <cellStyle name="40% - Accent6 9 2 2 2" xfId="4234"/>
    <cellStyle name="40% - Accent6 9 2 2 3" xfId="3627"/>
    <cellStyle name="40% - Accent6 9 2 2 4" xfId="2648"/>
    <cellStyle name="40% - Accent6 9 2 3" xfId="2089"/>
    <cellStyle name="40% - Accent6 9 2 3 2" xfId="3875"/>
    <cellStyle name="40% - Accent6 9 2 3 3" xfId="3068"/>
    <cellStyle name="40% - Accent6 9 2 4" xfId="3268"/>
    <cellStyle name="40% - Accent6 9 2 5" xfId="2289"/>
    <cellStyle name="40% - Accent6 9 3" xfId="1116"/>
    <cellStyle name="60% - Accent1" xfId="13" builtinId="32" customBuiltin="1"/>
    <cellStyle name="60% - Accent1 10" xfId="278"/>
    <cellStyle name="60% - Accent1 11" xfId="279"/>
    <cellStyle name="60% - Accent1 12" xfId="280"/>
    <cellStyle name="60% - Accent1 13" xfId="281"/>
    <cellStyle name="60% - Accent1 14" xfId="282"/>
    <cellStyle name="60% - Accent1 15" xfId="1384"/>
    <cellStyle name="60% - Accent1 2" xfId="283"/>
    <cellStyle name="60% - Accent1 3" xfId="284"/>
    <cellStyle name="60% - Accent1 4" xfId="285"/>
    <cellStyle name="60% - Accent1 5" xfId="286"/>
    <cellStyle name="60% - Accent1 6" xfId="287"/>
    <cellStyle name="60% - Accent1 7" xfId="288"/>
    <cellStyle name="60% - Accent1 8" xfId="289"/>
    <cellStyle name="60% - Accent1 9" xfId="290"/>
    <cellStyle name="60% - Accent2" xfId="14" builtinId="36" customBuiltin="1"/>
    <cellStyle name="60% - Accent2 10" xfId="291"/>
    <cellStyle name="60% - Accent2 11" xfId="292"/>
    <cellStyle name="60% - Accent2 12" xfId="293"/>
    <cellStyle name="60% - Accent2 13" xfId="294"/>
    <cellStyle name="60% - Accent2 14" xfId="295"/>
    <cellStyle name="60% - Accent2 15" xfId="1385"/>
    <cellStyle name="60% - Accent2 2" xfId="296"/>
    <cellStyle name="60% - Accent2 3" xfId="297"/>
    <cellStyle name="60% - Accent2 4" xfId="298"/>
    <cellStyle name="60% - Accent2 5" xfId="299"/>
    <cellStyle name="60% - Accent2 6" xfId="300"/>
    <cellStyle name="60% - Accent2 7" xfId="301"/>
    <cellStyle name="60% - Accent2 8" xfId="302"/>
    <cellStyle name="60% - Accent2 9" xfId="303"/>
    <cellStyle name="60% - Accent3" xfId="15" builtinId="40" customBuiltin="1"/>
    <cellStyle name="60% - Accent3 10" xfId="304"/>
    <cellStyle name="60% - Accent3 11" xfId="305"/>
    <cellStyle name="60% - Accent3 12" xfId="306"/>
    <cellStyle name="60% - Accent3 13" xfId="307"/>
    <cellStyle name="60% - Accent3 14" xfId="308"/>
    <cellStyle name="60% - Accent3 15" xfId="1386"/>
    <cellStyle name="60% - Accent3 2" xfId="309"/>
    <cellStyle name="60% - Accent3 3" xfId="310"/>
    <cellStyle name="60% - Accent3 4" xfId="311"/>
    <cellStyle name="60% - Accent3 5" xfId="312"/>
    <cellStyle name="60% - Accent3 6" xfId="313"/>
    <cellStyle name="60% - Accent3 7" xfId="314"/>
    <cellStyle name="60% - Accent3 8" xfId="315"/>
    <cellStyle name="60% - Accent3 9" xfId="316"/>
    <cellStyle name="60% - Accent4" xfId="16" builtinId="44" customBuiltin="1"/>
    <cellStyle name="60% - Accent4 10" xfId="317"/>
    <cellStyle name="60% - Accent4 11" xfId="318"/>
    <cellStyle name="60% - Accent4 12" xfId="319"/>
    <cellStyle name="60% - Accent4 13" xfId="320"/>
    <cellStyle name="60% - Accent4 14" xfId="321"/>
    <cellStyle name="60% - Accent4 15" xfId="1387"/>
    <cellStyle name="60% - Accent4 2" xfId="322"/>
    <cellStyle name="60% - Accent4 3" xfId="323"/>
    <cellStyle name="60% - Accent4 4" xfId="324"/>
    <cellStyle name="60% - Accent4 5" xfId="325"/>
    <cellStyle name="60% - Accent4 6" xfId="326"/>
    <cellStyle name="60% - Accent4 7" xfId="327"/>
    <cellStyle name="60% - Accent4 8" xfId="328"/>
    <cellStyle name="60% - Accent4 9" xfId="329"/>
    <cellStyle name="60% - Accent5" xfId="17" builtinId="48" customBuiltin="1"/>
    <cellStyle name="60% - Accent5 10" xfId="330"/>
    <cellStyle name="60% - Accent5 11" xfId="331"/>
    <cellStyle name="60% - Accent5 12" xfId="332"/>
    <cellStyle name="60% - Accent5 13" xfId="333"/>
    <cellStyle name="60% - Accent5 14" xfId="334"/>
    <cellStyle name="60% - Accent5 15" xfId="1388"/>
    <cellStyle name="60% - Accent5 2" xfId="335"/>
    <cellStyle name="60% - Accent5 3" xfId="336"/>
    <cellStyle name="60% - Accent5 4" xfId="337"/>
    <cellStyle name="60% - Accent5 5" xfId="338"/>
    <cellStyle name="60% - Accent5 6" xfId="339"/>
    <cellStyle name="60% - Accent5 7" xfId="340"/>
    <cellStyle name="60% - Accent5 8" xfId="341"/>
    <cellStyle name="60% - Accent5 9" xfId="342"/>
    <cellStyle name="60% - Accent6" xfId="18" builtinId="52" customBuiltin="1"/>
    <cellStyle name="60% - Accent6 10" xfId="343"/>
    <cellStyle name="60% - Accent6 11" xfId="344"/>
    <cellStyle name="60% - Accent6 12" xfId="345"/>
    <cellStyle name="60% - Accent6 13" xfId="346"/>
    <cellStyle name="60% - Accent6 14" xfId="347"/>
    <cellStyle name="60% - Accent6 15" xfId="1389"/>
    <cellStyle name="60% - Accent6 2" xfId="348"/>
    <cellStyle name="60% - Accent6 3" xfId="349"/>
    <cellStyle name="60% - Accent6 4" xfId="350"/>
    <cellStyle name="60% - Accent6 5" xfId="351"/>
    <cellStyle name="60% - Accent6 6" xfId="352"/>
    <cellStyle name="60% - Accent6 7" xfId="353"/>
    <cellStyle name="60% - Accent6 8" xfId="354"/>
    <cellStyle name="60% - Accent6 9" xfId="355"/>
    <cellStyle name="Accent1" xfId="19" builtinId="29" customBuiltin="1"/>
    <cellStyle name="Accent1 10" xfId="356"/>
    <cellStyle name="Accent1 11" xfId="357"/>
    <cellStyle name="Accent1 12" xfId="358"/>
    <cellStyle name="Accent1 13" xfId="359"/>
    <cellStyle name="Accent1 14" xfId="360"/>
    <cellStyle name="Accent1 15" xfId="1390"/>
    <cellStyle name="Accent1 2" xfId="361"/>
    <cellStyle name="Accent1 3" xfId="362"/>
    <cellStyle name="Accent1 4" xfId="363"/>
    <cellStyle name="Accent1 5" xfId="364"/>
    <cellStyle name="Accent1 6" xfId="365"/>
    <cellStyle name="Accent1 7" xfId="366"/>
    <cellStyle name="Accent1 8" xfId="367"/>
    <cellStyle name="Accent1 9" xfId="368"/>
    <cellStyle name="Accent2" xfId="20" builtinId="33" customBuiltin="1"/>
    <cellStyle name="Accent2 10" xfId="369"/>
    <cellStyle name="Accent2 11" xfId="370"/>
    <cellStyle name="Accent2 12" xfId="371"/>
    <cellStyle name="Accent2 13" xfId="372"/>
    <cellStyle name="Accent2 14" xfId="373"/>
    <cellStyle name="Accent2 15" xfId="1391"/>
    <cellStyle name="Accent2 2" xfId="374"/>
    <cellStyle name="Accent2 3" xfId="375"/>
    <cellStyle name="Accent2 4" xfId="376"/>
    <cellStyle name="Accent2 5" xfId="377"/>
    <cellStyle name="Accent2 6" xfId="378"/>
    <cellStyle name="Accent2 7" xfId="379"/>
    <cellStyle name="Accent2 8" xfId="380"/>
    <cellStyle name="Accent2 9" xfId="381"/>
    <cellStyle name="Accent3" xfId="21" builtinId="37" customBuiltin="1"/>
    <cellStyle name="Accent3 10" xfId="382"/>
    <cellStyle name="Accent3 11" xfId="383"/>
    <cellStyle name="Accent3 12" xfId="384"/>
    <cellStyle name="Accent3 13" xfId="385"/>
    <cellStyle name="Accent3 14" xfId="386"/>
    <cellStyle name="Accent3 15" xfId="1392"/>
    <cellStyle name="Accent3 2" xfId="387"/>
    <cellStyle name="Accent3 3" xfId="388"/>
    <cellStyle name="Accent3 4" xfId="389"/>
    <cellStyle name="Accent3 5" xfId="390"/>
    <cellStyle name="Accent3 6" xfId="391"/>
    <cellStyle name="Accent3 7" xfId="392"/>
    <cellStyle name="Accent3 8" xfId="393"/>
    <cellStyle name="Accent3 9" xfId="394"/>
    <cellStyle name="Accent4" xfId="22" builtinId="41" customBuiltin="1"/>
    <cellStyle name="Accent4 10" xfId="395"/>
    <cellStyle name="Accent4 11" xfId="396"/>
    <cellStyle name="Accent4 12" xfId="397"/>
    <cellStyle name="Accent4 13" xfId="398"/>
    <cellStyle name="Accent4 14" xfId="399"/>
    <cellStyle name="Accent4 15" xfId="1393"/>
    <cellStyle name="Accent4 2" xfId="400"/>
    <cellStyle name="Accent4 3" xfId="401"/>
    <cellStyle name="Accent4 4" xfId="402"/>
    <cellStyle name="Accent4 5" xfId="403"/>
    <cellStyle name="Accent4 6" xfId="404"/>
    <cellStyle name="Accent4 7" xfId="405"/>
    <cellStyle name="Accent4 8" xfId="406"/>
    <cellStyle name="Accent4 9" xfId="407"/>
    <cellStyle name="Accent5" xfId="23" builtinId="45" customBuiltin="1"/>
    <cellStyle name="Accent5 10" xfId="408"/>
    <cellStyle name="Accent5 11" xfId="409"/>
    <cellStyle name="Accent5 12" xfId="410"/>
    <cellStyle name="Accent5 13" xfId="411"/>
    <cellStyle name="Accent5 14" xfId="412"/>
    <cellStyle name="Accent5 15" xfId="1394"/>
    <cellStyle name="Accent5 2" xfId="413"/>
    <cellStyle name="Accent5 3" xfId="414"/>
    <cellStyle name="Accent5 4" xfId="415"/>
    <cellStyle name="Accent5 5" xfId="416"/>
    <cellStyle name="Accent5 6" xfId="417"/>
    <cellStyle name="Accent5 7" xfId="418"/>
    <cellStyle name="Accent5 8" xfId="419"/>
    <cellStyle name="Accent5 9" xfId="420"/>
    <cellStyle name="Accent6" xfId="24" builtinId="49" customBuiltin="1"/>
    <cellStyle name="Accent6 10" xfId="421"/>
    <cellStyle name="Accent6 11" xfId="422"/>
    <cellStyle name="Accent6 12" xfId="423"/>
    <cellStyle name="Accent6 13" xfId="424"/>
    <cellStyle name="Accent6 14" xfId="425"/>
    <cellStyle name="Accent6 15" xfId="1395"/>
    <cellStyle name="Accent6 2" xfId="426"/>
    <cellStyle name="Accent6 3" xfId="427"/>
    <cellStyle name="Accent6 4" xfId="428"/>
    <cellStyle name="Accent6 5" xfId="429"/>
    <cellStyle name="Accent6 6" xfId="430"/>
    <cellStyle name="Accent6 7" xfId="431"/>
    <cellStyle name="Accent6 8" xfId="432"/>
    <cellStyle name="Accent6 9" xfId="433"/>
    <cellStyle name="Bad" xfId="25" builtinId="27" customBuiltin="1"/>
    <cellStyle name="Bad 10" xfId="434"/>
    <cellStyle name="Bad 11" xfId="435"/>
    <cellStyle name="Bad 12" xfId="436"/>
    <cellStyle name="Bad 13" xfId="437"/>
    <cellStyle name="Bad 14" xfId="438"/>
    <cellStyle name="Bad 2" xfId="439"/>
    <cellStyle name="Bad 2 2" xfId="440"/>
    <cellStyle name="Bad 3" xfId="441"/>
    <cellStyle name="Bad 4" xfId="442"/>
    <cellStyle name="Bad 5" xfId="443"/>
    <cellStyle name="Bad 6" xfId="444"/>
    <cellStyle name="Bad 7" xfId="445"/>
    <cellStyle name="Bad 8" xfId="446"/>
    <cellStyle name="Bad 9" xfId="447"/>
    <cellStyle name="Bold 11" xfId="26"/>
    <cellStyle name="Calculation" xfId="27" builtinId="22" customBuiltin="1"/>
    <cellStyle name="Calculation 10" xfId="448"/>
    <cellStyle name="Calculation 11" xfId="449"/>
    <cellStyle name="Calculation 12" xfId="450"/>
    <cellStyle name="Calculation 13" xfId="451"/>
    <cellStyle name="Calculation 14" xfId="452"/>
    <cellStyle name="Calculation 2" xfId="453"/>
    <cellStyle name="Calculation 3" xfId="454"/>
    <cellStyle name="Calculation 4" xfId="455"/>
    <cellStyle name="Calculation 5" xfId="456"/>
    <cellStyle name="Calculation 6" xfId="457"/>
    <cellStyle name="Calculation 7" xfId="458"/>
    <cellStyle name="Calculation 8" xfId="459"/>
    <cellStyle name="Calculation 9" xfId="460"/>
    <cellStyle name="Check Cell" xfId="28" builtinId="23" customBuiltin="1"/>
    <cellStyle name="Check Cell 10" xfId="461"/>
    <cellStyle name="Check Cell 11" xfId="462"/>
    <cellStyle name="Check Cell 12" xfId="463"/>
    <cellStyle name="Check Cell 13" xfId="464"/>
    <cellStyle name="Check Cell 14" xfId="465"/>
    <cellStyle name="Check Cell 2" xfId="466"/>
    <cellStyle name="Check Cell 3" xfId="467"/>
    <cellStyle name="Check Cell 4" xfId="468"/>
    <cellStyle name="Check Cell 5" xfId="469"/>
    <cellStyle name="Check Cell 6" xfId="470"/>
    <cellStyle name="Check Cell 7" xfId="471"/>
    <cellStyle name="Check Cell 8" xfId="472"/>
    <cellStyle name="Check Cell 9" xfId="473"/>
    <cellStyle name="Comma" xfId="29" builtinId="3"/>
    <cellStyle name="Comma 10" xfId="1701"/>
    <cellStyle name="Comma 10 2" xfId="2090"/>
    <cellStyle name="Comma 10 2 2" xfId="4288"/>
    <cellStyle name="Comma 10 2 3" xfId="3069"/>
    <cellStyle name="Comma 10 3" xfId="3681"/>
    <cellStyle name="Comma 10 4" xfId="2702"/>
    <cellStyle name="Comma 11" xfId="4346"/>
    <cellStyle name="Comma 2" xfId="30"/>
    <cellStyle name="Comma 2 10" xfId="474"/>
    <cellStyle name="Comma 2 11" xfId="475"/>
    <cellStyle name="Comma 2 12" xfId="476"/>
    <cellStyle name="Comma 2 13" xfId="477"/>
    <cellStyle name="Comma 2 14" xfId="478"/>
    <cellStyle name="Comma 2 2" xfId="31"/>
    <cellStyle name="Comma 2 2 10" xfId="479"/>
    <cellStyle name="Comma 2 2 11" xfId="480"/>
    <cellStyle name="Comma 2 2 12" xfId="481"/>
    <cellStyle name="Comma 2 2 13" xfId="482"/>
    <cellStyle name="Comma 2 2 14" xfId="483"/>
    <cellStyle name="Comma 2 2 15" xfId="484"/>
    <cellStyle name="Comma 2 2 2" xfId="485"/>
    <cellStyle name="Comma 2 2 3" xfId="486"/>
    <cellStyle name="Comma 2 2 4" xfId="487"/>
    <cellStyle name="Comma 2 2 5" xfId="488"/>
    <cellStyle name="Comma 2 2 6" xfId="489"/>
    <cellStyle name="Comma 2 2 7" xfId="490"/>
    <cellStyle name="Comma 2 2 8" xfId="491"/>
    <cellStyle name="Comma 2 2 9" xfId="492"/>
    <cellStyle name="Comma 2 3" xfId="493"/>
    <cellStyle name="Comma 2 3 2" xfId="1117"/>
    <cellStyle name="Comma 2 4" xfId="494"/>
    <cellStyle name="Comma 2 5" xfId="495"/>
    <cellStyle name="Comma 2 6" xfId="496"/>
    <cellStyle name="Comma 2 7" xfId="497"/>
    <cellStyle name="Comma 2 8" xfId="498"/>
    <cellStyle name="Comma 2 9" xfId="499"/>
    <cellStyle name="Comma 3" xfId="500"/>
    <cellStyle name="Comma 3 2" xfId="826"/>
    <cellStyle name="Comma 3 2 2" xfId="1118"/>
    <cellStyle name="Comma 3 2 2 2" xfId="1349"/>
    <cellStyle name="Comma 3 2 2 2 2" xfId="1461"/>
    <cellStyle name="Comma 3 2 2 2 2 2" xfId="1952"/>
    <cellStyle name="Comma 3 2 2 2 2 2 2" xfId="4049"/>
    <cellStyle name="Comma 3 2 2 2 2 2 3" xfId="2931"/>
    <cellStyle name="Comma 3 2 2 2 2 3" xfId="3442"/>
    <cellStyle name="Comma 3 2 2 2 2 4" xfId="2463"/>
    <cellStyle name="Comma 3 2 2 2 3" xfId="1726"/>
    <cellStyle name="Comma 3 2 2 2 3 2" xfId="4307"/>
    <cellStyle name="Comma 3 2 2 2 3 3" xfId="3700"/>
    <cellStyle name="Comma 3 2 2 2 3 4" xfId="2721"/>
    <cellStyle name="Comma 3 2 2 2 4" xfId="1845"/>
    <cellStyle name="Comma 3 2 2 2 4 2" xfId="3951"/>
    <cellStyle name="Comma 3 2 2 2 4 3" xfId="2827"/>
    <cellStyle name="Comma 3 2 2 2 5" xfId="3344"/>
    <cellStyle name="Comma 3 2 2 2 6" xfId="2365"/>
    <cellStyle name="Comma 3 2 2 3" xfId="1412"/>
    <cellStyle name="Comma 3 2 2 3 2" xfId="1906"/>
    <cellStyle name="Comma 3 2 2 3 2 2" xfId="4000"/>
    <cellStyle name="Comma 3 2 2 3 2 3" xfId="2885"/>
    <cellStyle name="Comma 3 2 2 3 3" xfId="3393"/>
    <cellStyle name="Comma 3 2 2 3 4" xfId="2414"/>
    <cellStyle name="Comma 3 2 2 4" xfId="1506"/>
    <cellStyle name="Comma 3 2 2 4 2" xfId="4093"/>
    <cellStyle name="Comma 3 2 2 4 3" xfId="3486"/>
    <cellStyle name="Comma 3 2 2 4 4" xfId="2507"/>
    <cellStyle name="Comma 3 2 2 5" xfId="1796"/>
    <cellStyle name="Comma 3 2 2 5 2" xfId="3876"/>
    <cellStyle name="Comma 3 2 2 5 3" xfId="2778"/>
    <cellStyle name="Comma 3 2 2 6" xfId="3269"/>
    <cellStyle name="Comma 3 2 2 7" xfId="2290"/>
    <cellStyle name="Comma 3 2 3" xfId="1350"/>
    <cellStyle name="Comma 3 2 3 2" xfId="1443"/>
    <cellStyle name="Comma 3 2 3 2 2" xfId="1934"/>
    <cellStyle name="Comma 3 2 3 2 2 2" xfId="4031"/>
    <cellStyle name="Comma 3 2 3 2 2 3" xfId="2913"/>
    <cellStyle name="Comma 3 2 3 2 3" xfId="3424"/>
    <cellStyle name="Comma 3 2 3 2 4" xfId="2445"/>
    <cellStyle name="Comma 3 2 3 3" xfId="1727"/>
    <cellStyle name="Comma 3 2 3 3 2" xfId="4308"/>
    <cellStyle name="Comma 3 2 3 3 3" xfId="3701"/>
    <cellStyle name="Comma 3 2 3 3 4" xfId="2722"/>
    <cellStyle name="Comma 3 2 3 4" xfId="1827"/>
    <cellStyle name="Comma 3 2 3 4 2" xfId="3952"/>
    <cellStyle name="Comma 3 2 3 4 3" xfId="2809"/>
    <cellStyle name="Comma 3 2 3 5" xfId="3345"/>
    <cellStyle name="Comma 3 2 3 6" xfId="2366"/>
    <cellStyle name="Comma 3 2 4" xfId="1404"/>
    <cellStyle name="Comma 3 2 4 2" xfId="1888"/>
    <cellStyle name="Comma 3 2 4 2 2" xfId="3992"/>
    <cellStyle name="Comma 3 2 4 2 3" xfId="2867"/>
    <cellStyle name="Comma 3 2 4 3" xfId="3385"/>
    <cellStyle name="Comma 3 2 4 4" xfId="2406"/>
    <cellStyle name="Comma 3 2 5" xfId="1489"/>
    <cellStyle name="Comma 3 2 5 2" xfId="4076"/>
    <cellStyle name="Comma 3 2 5 3" xfId="3469"/>
    <cellStyle name="Comma 3 2 5 4" xfId="2490"/>
    <cellStyle name="Comma 3 2 6" xfId="1788"/>
    <cellStyle name="Comma 3 2 6 2" xfId="3747"/>
    <cellStyle name="Comma 3 2 6 3" xfId="2770"/>
    <cellStyle name="Comma 3 2 7" xfId="3140"/>
    <cellStyle name="Comma 3 2 8" xfId="2161"/>
    <cellStyle name="Comma 3 3" xfId="1119"/>
    <cellStyle name="Comma 3 3 2" xfId="1351"/>
    <cellStyle name="Comma 3 3 2 2" xfId="1452"/>
    <cellStyle name="Comma 3 3 2 2 2" xfId="1943"/>
    <cellStyle name="Comma 3 3 2 2 2 2" xfId="4040"/>
    <cellStyle name="Comma 3 3 2 2 2 3" xfId="2922"/>
    <cellStyle name="Comma 3 3 2 2 3" xfId="3433"/>
    <cellStyle name="Comma 3 3 2 2 4" xfId="2454"/>
    <cellStyle name="Comma 3 3 2 3" xfId="1728"/>
    <cellStyle name="Comma 3 3 2 3 2" xfId="4309"/>
    <cellStyle name="Comma 3 3 2 3 3" xfId="3702"/>
    <cellStyle name="Comma 3 3 2 3 4" xfId="2723"/>
    <cellStyle name="Comma 3 3 2 4" xfId="1836"/>
    <cellStyle name="Comma 3 3 2 4 2" xfId="3953"/>
    <cellStyle name="Comma 3 3 2 4 3" xfId="2818"/>
    <cellStyle name="Comma 3 3 2 5" xfId="3346"/>
    <cellStyle name="Comma 3 3 2 6" xfId="2367"/>
    <cellStyle name="Comma 3 3 3" xfId="1413"/>
    <cellStyle name="Comma 3 3 3 2" xfId="1897"/>
    <cellStyle name="Comma 3 3 3 2 2" xfId="4001"/>
    <cellStyle name="Comma 3 3 3 2 3" xfId="2876"/>
    <cellStyle name="Comma 3 3 3 3" xfId="3394"/>
    <cellStyle name="Comma 3 3 3 4" xfId="2415"/>
    <cellStyle name="Comma 3 3 4" xfId="1507"/>
    <cellStyle name="Comma 3 3 4 2" xfId="4094"/>
    <cellStyle name="Comma 3 3 4 3" xfId="3487"/>
    <cellStyle name="Comma 3 3 4 4" xfId="2508"/>
    <cellStyle name="Comma 3 3 5" xfId="1797"/>
    <cellStyle name="Comma 3 3 5 2" xfId="3877"/>
    <cellStyle name="Comma 3 3 5 3" xfId="2779"/>
    <cellStyle name="Comma 3 3 6" xfId="3270"/>
    <cellStyle name="Comma 3 3 7" xfId="2291"/>
    <cellStyle name="Comma 3 4" xfId="1352"/>
    <cellStyle name="Comma 3 4 2" xfId="1434"/>
    <cellStyle name="Comma 3 4 2 2" xfId="1925"/>
    <cellStyle name="Comma 3 4 2 2 2" xfId="4022"/>
    <cellStyle name="Comma 3 4 2 2 3" xfId="2904"/>
    <cellStyle name="Comma 3 4 2 3" xfId="3415"/>
    <cellStyle name="Comma 3 4 2 4" xfId="2436"/>
    <cellStyle name="Comma 3 4 3" xfId="1729"/>
    <cellStyle name="Comma 3 4 3 2" xfId="4310"/>
    <cellStyle name="Comma 3 4 3 3" xfId="3703"/>
    <cellStyle name="Comma 3 4 3 4" xfId="2724"/>
    <cellStyle name="Comma 3 4 4" xfId="1818"/>
    <cellStyle name="Comma 3 4 4 2" xfId="3954"/>
    <cellStyle name="Comma 3 4 4 3" xfId="2800"/>
    <cellStyle name="Comma 3 4 5" xfId="3347"/>
    <cellStyle name="Comma 3 4 6" xfId="2368"/>
    <cellStyle name="Comma 3 5" xfId="1396"/>
    <cellStyle name="Comma 3 5 2" xfId="1879"/>
    <cellStyle name="Comma 3 5 2 2" xfId="3984"/>
    <cellStyle name="Comma 3 5 2 3" xfId="2858"/>
    <cellStyle name="Comma 3 5 3" xfId="3377"/>
    <cellStyle name="Comma 3 5 4" xfId="2398"/>
    <cellStyle name="Comma 3 6" xfId="1488"/>
    <cellStyle name="Comma 3 6 2" xfId="4075"/>
    <cellStyle name="Comma 3 6 3" xfId="3468"/>
    <cellStyle name="Comma 3 6 4" xfId="2489"/>
    <cellStyle name="Comma 3 7" xfId="1780"/>
    <cellStyle name="Comma 3 7 2" xfId="3739"/>
    <cellStyle name="Comma 3 7 3" xfId="2762"/>
    <cellStyle name="Comma 3 8" xfId="3131"/>
    <cellStyle name="Comma 3 9" xfId="2152"/>
    <cellStyle name="Comma 4" xfId="501"/>
    <cellStyle name="Comma 4 2" xfId="827"/>
    <cellStyle name="Comma 4 2 2" xfId="1120"/>
    <cellStyle name="Comma 4 2 2 2" xfId="1353"/>
    <cellStyle name="Comma 4 2 2 2 2" xfId="1464"/>
    <cellStyle name="Comma 4 2 2 2 2 2" xfId="1955"/>
    <cellStyle name="Comma 4 2 2 2 2 2 2" xfId="4052"/>
    <cellStyle name="Comma 4 2 2 2 2 2 3" xfId="2934"/>
    <cellStyle name="Comma 4 2 2 2 2 3" xfId="3445"/>
    <cellStyle name="Comma 4 2 2 2 2 4" xfId="2466"/>
    <cellStyle name="Comma 4 2 2 2 3" xfId="1730"/>
    <cellStyle name="Comma 4 2 2 2 3 2" xfId="4311"/>
    <cellStyle name="Comma 4 2 2 2 3 3" xfId="3704"/>
    <cellStyle name="Comma 4 2 2 2 3 4" xfId="2725"/>
    <cellStyle name="Comma 4 2 2 2 4" xfId="1848"/>
    <cellStyle name="Comma 4 2 2 2 4 2" xfId="3955"/>
    <cellStyle name="Comma 4 2 2 2 4 3" xfId="2830"/>
    <cellStyle name="Comma 4 2 2 2 5" xfId="3348"/>
    <cellStyle name="Comma 4 2 2 2 6" xfId="2369"/>
    <cellStyle name="Comma 4 2 2 3" xfId="1414"/>
    <cellStyle name="Comma 4 2 2 3 2" xfId="1909"/>
    <cellStyle name="Comma 4 2 2 3 2 2" xfId="4002"/>
    <cellStyle name="Comma 4 2 2 3 2 3" xfId="2888"/>
    <cellStyle name="Comma 4 2 2 3 3" xfId="3395"/>
    <cellStyle name="Comma 4 2 2 3 4" xfId="2416"/>
    <cellStyle name="Comma 4 2 2 4" xfId="1508"/>
    <cellStyle name="Comma 4 2 2 4 2" xfId="4095"/>
    <cellStyle name="Comma 4 2 2 4 3" xfId="3488"/>
    <cellStyle name="Comma 4 2 2 4 4" xfId="2509"/>
    <cellStyle name="Comma 4 2 2 5" xfId="1798"/>
    <cellStyle name="Comma 4 2 2 5 2" xfId="3878"/>
    <cellStyle name="Comma 4 2 2 5 3" xfId="2780"/>
    <cellStyle name="Comma 4 2 2 6" xfId="3271"/>
    <cellStyle name="Comma 4 2 2 7" xfId="2292"/>
    <cellStyle name="Comma 4 2 3" xfId="1354"/>
    <cellStyle name="Comma 4 2 3 2" xfId="1446"/>
    <cellStyle name="Comma 4 2 3 2 2" xfId="1937"/>
    <cellStyle name="Comma 4 2 3 2 2 2" xfId="4034"/>
    <cellStyle name="Comma 4 2 3 2 2 3" xfId="2916"/>
    <cellStyle name="Comma 4 2 3 2 3" xfId="3427"/>
    <cellStyle name="Comma 4 2 3 2 4" xfId="2448"/>
    <cellStyle name="Comma 4 2 3 3" xfId="1731"/>
    <cellStyle name="Comma 4 2 3 3 2" xfId="4312"/>
    <cellStyle name="Comma 4 2 3 3 3" xfId="3705"/>
    <cellStyle name="Comma 4 2 3 3 4" xfId="2726"/>
    <cellStyle name="Comma 4 2 3 4" xfId="1830"/>
    <cellStyle name="Comma 4 2 3 4 2" xfId="3956"/>
    <cellStyle name="Comma 4 2 3 4 3" xfId="2812"/>
    <cellStyle name="Comma 4 2 3 5" xfId="3349"/>
    <cellStyle name="Comma 4 2 3 6" xfId="2370"/>
    <cellStyle name="Comma 4 2 4" xfId="1407"/>
    <cellStyle name="Comma 4 2 4 2" xfId="1891"/>
    <cellStyle name="Comma 4 2 4 2 2" xfId="3995"/>
    <cellStyle name="Comma 4 2 4 2 3" xfId="2870"/>
    <cellStyle name="Comma 4 2 4 3" xfId="3388"/>
    <cellStyle name="Comma 4 2 4 4" xfId="2409"/>
    <cellStyle name="Comma 4 2 5" xfId="1491"/>
    <cellStyle name="Comma 4 2 5 2" xfId="4078"/>
    <cellStyle name="Comma 4 2 5 3" xfId="3471"/>
    <cellStyle name="Comma 4 2 5 4" xfId="2492"/>
    <cellStyle name="Comma 4 2 6" xfId="1791"/>
    <cellStyle name="Comma 4 2 6 2" xfId="3748"/>
    <cellStyle name="Comma 4 2 6 3" xfId="2773"/>
    <cellStyle name="Comma 4 2 7" xfId="3141"/>
    <cellStyle name="Comma 4 2 8" xfId="2162"/>
    <cellStyle name="Comma 4 3" xfId="1121"/>
    <cellStyle name="Comma 4 3 2" xfId="1355"/>
    <cellStyle name="Comma 4 3 2 2" xfId="1455"/>
    <cellStyle name="Comma 4 3 2 2 2" xfId="1946"/>
    <cellStyle name="Comma 4 3 2 2 2 2" xfId="4043"/>
    <cellStyle name="Comma 4 3 2 2 2 3" xfId="2925"/>
    <cellStyle name="Comma 4 3 2 2 3" xfId="3436"/>
    <cellStyle name="Comma 4 3 2 2 4" xfId="2457"/>
    <cellStyle name="Comma 4 3 2 3" xfId="1732"/>
    <cellStyle name="Comma 4 3 2 3 2" xfId="4313"/>
    <cellStyle name="Comma 4 3 2 3 3" xfId="3706"/>
    <cellStyle name="Comma 4 3 2 3 4" xfId="2727"/>
    <cellStyle name="Comma 4 3 2 4" xfId="1839"/>
    <cellStyle name="Comma 4 3 2 4 2" xfId="3957"/>
    <cellStyle name="Comma 4 3 2 4 3" xfId="2821"/>
    <cellStyle name="Comma 4 3 2 5" xfId="3350"/>
    <cellStyle name="Comma 4 3 2 6" xfId="2371"/>
    <cellStyle name="Comma 4 3 3" xfId="1415"/>
    <cellStyle name="Comma 4 3 3 2" xfId="1900"/>
    <cellStyle name="Comma 4 3 3 2 2" xfId="4003"/>
    <cellStyle name="Comma 4 3 3 2 3" xfId="2879"/>
    <cellStyle name="Comma 4 3 3 3" xfId="3396"/>
    <cellStyle name="Comma 4 3 3 4" xfId="2417"/>
    <cellStyle name="Comma 4 3 4" xfId="1509"/>
    <cellStyle name="Comma 4 3 4 2" xfId="4096"/>
    <cellStyle name="Comma 4 3 4 3" xfId="3489"/>
    <cellStyle name="Comma 4 3 4 4" xfId="2510"/>
    <cellStyle name="Comma 4 3 5" xfId="1799"/>
    <cellStyle name="Comma 4 3 5 2" xfId="3879"/>
    <cellStyle name="Comma 4 3 5 3" xfId="2781"/>
    <cellStyle name="Comma 4 3 6" xfId="3272"/>
    <cellStyle name="Comma 4 3 7" xfId="2293"/>
    <cellStyle name="Comma 4 4" xfId="1356"/>
    <cellStyle name="Comma 4 4 2" xfId="1437"/>
    <cellStyle name="Comma 4 4 2 2" xfId="1928"/>
    <cellStyle name="Comma 4 4 2 2 2" xfId="4025"/>
    <cellStyle name="Comma 4 4 2 2 3" xfId="2907"/>
    <cellStyle name="Comma 4 4 2 3" xfId="3418"/>
    <cellStyle name="Comma 4 4 2 4" xfId="2439"/>
    <cellStyle name="Comma 4 4 3" xfId="1733"/>
    <cellStyle name="Comma 4 4 3 2" xfId="4314"/>
    <cellStyle name="Comma 4 4 3 3" xfId="3707"/>
    <cellStyle name="Comma 4 4 3 4" xfId="2728"/>
    <cellStyle name="Comma 4 4 4" xfId="1821"/>
    <cellStyle name="Comma 4 4 4 2" xfId="3958"/>
    <cellStyle name="Comma 4 4 4 3" xfId="2803"/>
    <cellStyle name="Comma 4 4 5" xfId="3351"/>
    <cellStyle name="Comma 4 4 6" xfId="2372"/>
    <cellStyle name="Comma 4 5" xfId="1399"/>
    <cellStyle name="Comma 4 5 2" xfId="1882"/>
    <cellStyle name="Comma 4 5 2 2" xfId="3987"/>
    <cellStyle name="Comma 4 5 2 3" xfId="2861"/>
    <cellStyle name="Comma 4 5 3" xfId="3380"/>
    <cellStyle name="Comma 4 5 4" xfId="2401"/>
    <cellStyle name="Comma 4 6" xfId="1490"/>
    <cellStyle name="Comma 4 6 2" xfId="4077"/>
    <cellStyle name="Comma 4 6 3" xfId="3470"/>
    <cellStyle name="Comma 4 6 4" xfId="2491"/>
    <cellStyle name="Comma 4 7" xfId="1783"/>
    <cellStyle name="Comma 4 7 2" xfId="3740"/>
    <cellStyle name="Comma 4 7 3" xfId="2765"/>
    <cellStyle name="Comma 4 8" xfId="3132"/>
    <cellStyle name="Comma 4 9" xfId="2153"/>
    <cellStyle name="Comma 5" xfId="1122"/>
    <cellStyle name="Comma 5 2" xfId="1476"/>
    <cellStyle name="Comma 5 2 2" xfId="1734"/>
    <cellStyle name="Comma 5 2 2 2" xfId="1961"/>
    <cellStyle name="Comma 5 2 2 2 2" xfId="4315"/>
    <cellStyle name="Comma 5 2 2 2 3" xfId="2940"/>
    <cellStyle name="Comma 5 2 2 3" xfId="3708"/>
    <cellStyle name="Comma 5 2 2 4" xfId="2729"/>
    <cellStyle name="Comma 5 2 3" xfId="1859"/>
    <cellStyle name="Comma 5 2 3 2" xfId="4063"/>
    <cellStyle name="Comma 5 2 3 3" xfId="2841"/>
    <cellStyle name="Comma 5 2 4" xfId="3456"/>
    <cellStyle name="Comma 5 2 5" xfId="2477"/>
    <cellStyle name="Comma 5 3" xfId="1469"/>
    <cellStyle name="Comma 5 3 2" xfId="1915"/>
    <cellStyle name="Comma 5 3 2 2" xfId="4057"/>
    <cellStyle name="Comma 5 3 2 3" xfId="2894"/>
    <cellStyle name="Comma 5 3 3" xfId="3450"/>
    <cellStyle name="Comma 5 3 4" xfId="2471"/>
    <cellStyle name="Comma 5 4" xfId="1527"/>
    <cellStyle name="Comma 5 4 2" xfId="4114"/>
    <cellStyle name="Comma 5 4 3" xfId="3507"/>
    <cellStyle name="Comma 5 4 4" xfId="2528"/>
    <cellStyle name="Comma 5 5" xfId="1853"/>
    <cellStyle name="Comma 5 5 2" xfId="3880"/>
    <cellStyle name="Comma 5 5 3" xfId="2835"/>
    <cellStyle name="Comma 5 6" xfId="3273"/>
    <cellStyle name="Comma 5 7" xfId="2294"/>
    <cellStyle name="Comma 6" xfId="1382"/>
    <cellStyle name="Comma 6 2" xfId="1477"/>
    <cellStyle name="Comma 6 2 2" xfId="1735"/>
    <cellStyle name="Comma 6 2 2 2" xfId="1964"/>
    <cellStyle name="Comma 6 2 2 2 2" xfId="4316"/>
    <cellStyle name="Comma 6 2 2 2 3" xfId="2943"/>
    <cellStyle name="Comma 6 2 2 3" xfId="3709"/>
    <cellStyle name="Comma 6 2 2 4" xfId="2730"/>
    <cellStyle name="Comma 6 2 3" xfId="1860"/>
    <cellStyle name="Comma 6 2 3 2" xfId="4064"/>
    <cellStyle name="Comma 6 2 3 3" xfId="2842"/>
    <cellStyle name="Comma 6 2 4" xfId="3457"/>
    <cellStyle name="Comma 6 2 5" xfId="2478"/>
    <cellStyle name="Comma 6 3" xfId="1470"/>
    <cellStyle name="Comma 6 3 2" xfId="1918"/>
    <cellStyle name="Comma 6 3 2 2" xfId="4058"/>
    <cellStyle name="Comma 6 3 2 3" xfId="2897"/>
    <cellStyle name="Comma 6 3 3" xfId="3451"/>
    <cellStyle name="Comma 6 3 4" xfId="2472"/>
    <cellStyle name="Comma 6 4" xfId="1702"/>
    <cellStyle name="Comma 6 4 2" xfId="4289"/>
    <cellStyle name="Comma 6 4 3" xfId="3682"/>
    <cellStyle name="Comma 6 4 4" xfId="2703"/>
    <cellStyle name="Comma 6 5" xfId="1854"/>
    <cellStyle name="Comma 6 5 2" xfId="3982"/>
    <cellStyle name="Comma 6 5 3" xfId="2836"/>
    <cellStyle name="Comma 6 6" xfId="3375"/>
    <cellStyle name="Comma 6 7" xfId="2396"/>
    <cellStyle name="Comma 7" xfId="1478"/>
    <cellStyle name="Comma 7 2" xfId="1479"/>
    <cellStyle name="Comma 7 2 2" xfId="1736"/>
    <cellStyle name="Comma 7 2 2 2" xfId="1968"/>
    <cellStyle name="Comma 7 2 2 2 2" xfId="4317"/>
    <cellStyle name="Comma 7 2 2 2 3" xfId="2947"/>
    <cellStyle name="Comma 7 2 2 3" xfId="3710"/>
    <cellStyle name="Comma 7 2 2 4" xfId="2731"/>
    <cellStyle name="Comma 7 2 3" xfId="1862"/>
    <cellStyle name="Comma 7 2 3 2" xfId="4066"/>
    <cellStyle name="Comma 7 2 3 3" xfId="2844"/>
    <cellStyle name="Comma 7 2 4" xfId="3459"/>
    <cellStyle name="Comma 7 2 5" xfId="2480"/>
    <cellStyle name="Comma 7 3" xfId="1703"/>
    <cellStyle name="Comma 7 3 2" xfId="1922"/>
    <cellStyle name="Comma 7 3 2 2" xfId="4290"/>
    <cellStyle name="Comma 7 3 2 3" xfId="2901"/>
    <cellStyle name="Comma 7 3 3" xfId="3683"/>
    <cellStyle name="Comma 7 3 4" xfId="2704"/>
    <cellStyle name="Comma 7 4" xfId="1861"/>
    <cellStyle name="Comma 7 4 2" xfId="4065"/>
    <cellStyle name="Comma 7 4 3" xfId="2843"/>
    <cellStyle name="Comma 7 5" xfId="3458"/>
    <cellStyle name="Comma 7 6" xfId="2479"/>
    <cellStyle name="Comma 8" xfId="1704"/>
    <cellStyle name="Comma 8 2" xfId="2091"/>
    <cellStyle name="Comma 8 2 2" xfId="4291"/>
    <cellStyle name="Comma 8 2 3" xfId="3070"/>
    <cellStyle name="Comma 8 3" xfId="3684"/>
    <cellStyle name="Comma 8 4" xfId="2705"/>
    <cellStyle name="Comma 9" xfId="1705"/>
    <cellStyle name="Comma 9 2" xfId="2092"/>
    <cellStyle name="Comma 9 2 2" xfId="4292"/>
    <cellStyle name="Comma 9 2 3" xfId="3071"/>
    <cellStyle name="Comma 9 3" xfId="3685"/>
    <cellStyle name="Comma 9 4" xfId="2706"/>
    <cellStyle name="Comma_FINAL RATES 06 - DRF" xfId="32"/>
    <cellStyle name="Comma_Rateable Capital Value" xfId="33"/>
    <cellStyle name="Comma_RCV by TLA" xfId="34"/>
    <cellStyle name="Comma0" xfId="1123"/>
    <cellStyle name="Currency 10" xfId="1124"/>
    <cellStyle name="Currency 10 2" xfId="1480"/>
    <cellStyle name="Currency 10 2 2" xfId="1737"/>
    <cellStyle name="Currency 10 2 2 2" xfId="1962"/>
    <cellStyle name="Currency 10 2 2 2 2" xfId="4318"/>
    <cellStyle name="Currency 10 2 2 2 3" xfId="2941"/>
    <cellStyle name="Currency 10 2 2 3" xfId="3711"/>
    <cellStyle name="Currency 10 2 2 4" xfId="2732"/>
    <cellStyle name="Currency 10 2 3" xfId="1863"/>
    <cellStyle name="Currency 10 2 3 2" xfId="4067"/>
    <cellStyle name="Currency 10 2 3 3" xfId="2845"/>
    <cellStyle name="Currency 10 2 4" xfId="3460"/>
    <cellStyle name="Currency 10 2 5" xfId="2481"/>
    <cellStyle name="Currency 10 3" xfId="1471"/>
    <cellStyle name="Currency 10 3 2" xfId="1916"/>
    <cellStyle name="Currency 10 3 2 2" xfId="4059"/>
    <cellStyle name="Currency 10 3 2 3" xfId="2895"/>
    <cellStyle name="Currency 10 3 3" xfId="3452"/>
    <cellStyle name="Currency 10 3 4" xfId="2473"/>
    <cellStyle name="Currency 10 4" xfId="1700"/>
    <cellStyle name="Currency 10 4 2" xfId="4287"/>
    <cellStyle name="Currency 10 4 3" xfId="3680"/>
    <cellStyle name="Currency 10 4 4" xfId="2701"/>
    <cellStyle name="Currency 10 5" xfId="1855"/>
    <cellStyle name="Currency 10 5 2" xfId="3881"/>
    <cellStyle name="Currency 10 5 3" xfId="2837"/>
    <cellStyle name="Currency 10 6" xfId="3274"/>
    <cellStyle name="Currency 10 7" xfId="2295"/>
    <cellStyle name="Currency 11" xfId="1383"/>
    <cellStyle name="Currency 11 2" xfId="1481"/>
    <cellStyle name="Currency 11 2 2" xfId="1738"/>
    <cellStyle name="Currency 11 2 2 2" xfId="1965"/>
    <cellStyle name="Currency 11 2 2 2 2" xfId="4319"/>
    <cellStyle name="Currency 11 2 2 2 3" xfId="2944"/>
    <cellStyle name="Currency 11 2 2 3" xfId="3712"/>
    <cellStyle name="Currency 11 2 2 4" xfId="2733"/>
    <cellStyle name="Currency 11 2 3" xfId="1864"/>
    <cellStyle name="Currency 11 2 3 2" xfId="4068"/>
    <cellStyle name="Currency 11 2 3 3" xfId="2846"/>
    <cellStyle name="Currency 11 2 4" xfId="3461"/>
    <cellStyle name="Currency 11 2 5" xfId="2482"/>
    <cellStyle name="Currency 11 3" xfId="1472"/>
    <cellStyle name="Currency 11 3 2" xfId="1919"/>
    <cellStyle name="Currency 11 3 2 2" xfId="4060"/>
    <cellStyle name="Currency 11 3 2 3" xfId="2898"/>
    <cellStyle name="Currency 11 3 3" xfId="3453"/>
    <cellStyle name="Currency 11 3 4" xfId="2474"/>
    <cellStyle name="Currency 11 4" xfId="1706"/>
    <cellStyle name="Currency 11 4 2" xfId="4293"/>
    <cellStyle name="Currency 11 4 3" xfId="3686"/>
    <cellStyle name="Currency 11 4 4" xfId="2707"/>
    <cellStyle name="Currency 11 5" xfId="1856"/>
    <cellStyle name="Currency 11 5 2" xfId="3983"/>
    <cellStyle name="Currency 11 5 3" xfId="2838"/>
    <cellStyle name="Currency 11 6" xfId="3376"/>
    <cellStyle name="Currency 11 7" xfId="2397"/>
    <cellStyle name="Currency 12" xfId="1707"/>
    <cellStyle name="Currency 12 2" xfId="2093"/>
    <cellStyle name="Currency 12 2 2" xfId="4294"/>
    <cellStyle name="Currency 12 2 3" xfId="3072"/>
    <cellStyle name="Currency 12 3" xfId="3687"/>
    <cellStyle name="Currency 12 4" xfId="2708"/>
    <cellStyle name="Currency 13" xfId="1708"/>
    <cellStyle name="Currency 13 2" xfId="2094"/>
    <cellStyle name="Currency 13 2 2" xfId="4295"/>
    <cellStyle name="Currency 13 2 3" xfId="3073"/>
    <cellStyle name="Currency 13 3" xfId="3688"/>
    <cellStyle name="Currency 13 4" xfId="2709"/>
    <cellStyle name="Currency 14" xfId="1709"/>
    <cellStyle name="Currency 14 2" xfId="2095"/>
    <cellStyle name="Currency 14 2 2" xfId="4296"/>
    <cellStyle name="Currency 14 2 3" xfId="3074"/>
    <cellStyle name="Currency 14 3" xfId="3689"/>
    <cellStyle name="Currency 14 4" xfId="2710"/>
    <cellStyle name="Currency 15" xfId="1710"/>
    <cellStyle name="Currency 15 2" xfId="2096"/>
    <cellStyle name="Currency 15 2 2" xfId="4297"/>
    <cellStyle name="Currency 15 2 3" xfId="3075"/>
    <cellStyle name="Currency 15 3" xfId="3690"/>
    <cellStyle name="Currency 15 4" xfId="2711"/>
    <cellStyle name="Currency 16" xfId="1711"/>
    <cellStyle name="Currency 16 2" xfId="2097"/>
    <cellStyle name="Currency 16 2 2" xfId="4298"/>
    <cellStyle name="Currency 16 2 3" xfId="3076"/>
    <cellStyle name="Currency 16 3" xfId="3691"/>
    <cellStyle name="Currency 16 4" xfId="2712"/>
    <cellStyle name="Currency 17" xfId="1712"/>
    <cellStyle name="Currency 17 2" xfId="2098"/>
    <cellStyle name="Currency 17 2 2" xfId="4299"/>
    <cellStyle name="Currency 17 2 3" xfId="3077"/>
    <cellStyle name="Currency 17 3" xfId="3692"/>
    <cellStyle name="Currency 17 4" xfId="2713"/>
    <cellStyle name="Currency 18" xfId="1713"/>
    <cellStyle name="Currency 18 2" xfId="2099"/>
    <cellStyle name="Currency 18 2 2" xfId="4300"/>
    <cellStyle name="Currency 18 2 3" xfId="3078"/>
    <cellStyle name="Currency 18 3" xfId="3693"/>
    <cellStyle name="Currency 18 4" xfId="2714"/>
    <cellStyle name="Currency 19" xfId="1714"/>
    <cellStyle name="Currency 19 2" xfId="2100"/>
    <cellStyle name="Currency 19 2 2" xfId="4301"/>
    <cellStyle name="Currency 19 2 3" xfId="3079"/>
    <cellStyle name="Currency 19 3" xfId="3694"/>
    <cellStyle name="Currency 19 4" xfId="2715"/>
    <cellStyle name="Currency 2" xfId="35"/>
    <cellStyle name="Currency 2 10" xfId="502"/>
    <cellStyle name="Currency 2 11" xfId="503"/>
    <cellStyle name="Currency 2 12" xfId="504"/>
    <cellStyle name="Currency 2 13" xfId="505"/>
    <cellStyle name="Currency 2 14" xfId="506"/>
    <cellStyle name="Currency 2 15" xfId="507"/>
    <cellStyle name="Currency 2 2" xfId="36"/>
    <cellStyle name="Currency 2 2 10" xfId="508"/>
    <cellStyle name="Currency 2 2 11" xfId="509"/>
    <cellStyle name="Currency 2 2 12" xfId="510"/>
    <cellStyle name="Currency 2 2 13" xfId="511"/>
    <cellStyle name="Currency 2 2 14" xfId="512"/>
    <cellStyle name="Currency 2 2 15" xfId="513"/>
    <cellStyle name="Currency 2 2 2" xfId="514"/>
    <cellStyle name="Currency 2 2 3" xfId="515"/>
    <cellStyle name="Currency 2 2 4" xfId="516"/>
    <cellStyle name="Currency 2 2 5" xfId="517"/>
    <cellStyle name="Currency 2 2 6" xfId="518"/>
    <cellStyle name="Currency 2 2 7" xfId="519"/>
    <cellStyle name="Currency 2 2 8" xfId="520"/>
    <cellStyle name="Currency 2 2 9" xfId="521"/>
    <cellStyle name="Currency 2 3" xfId="522"/>
    <cellStyle name="Currency 2 3 2" xfId="1125"/>
    <cellStyle name="Currency 2 4" xfId="523"/>
    <cellStyle name="Currency 2 5" xfId="524"/>
    <cellStyle name="Currency 2 6" xfId="525"/>
    <cellStyle name="Currency 2 7" xfId="526"/>
    <cellStyle name="Currency 2 8" xfId="527"/>
    <cellStyle name="Currency 2 9" xfId="528"/>
    <cellStyle name="Currency 20" xfId="1715"/>
    <cellStyle name="Currency 20 2" xfId="2101"/>
    <cellStyle name="Currency 20 2 2" xfId="4302"/>
    <cellStyle name="Currency 20 2 3" xfId="3080"/>
    <cellStyle name="Currency 20 3" xfId="3695"/>
    <cellStyle name="Currency 20 4" xfId="2716"/>
    <cellStyle name="Currency 21" xfId="1716"/>
    <cellStyle name="Currency 21 2" xfId="2102"/>
    <cellStyle name="Currency 21 2 2" xfId="4303"/>
    <cellStyle name="Currency 21 2 3" xfId="3081"/>
    <cellStyle name="Currency 21 3" xfId="3696"/>
    <cellStyle name="Currency 21 4" xfId="2717"/>
    <cellStyle name="Currency 3" xfId="37"/>
    <cellStyle name="Currency 3 2" xfId="529"/>
    <cellStyle name="Currency 31" xfId="530"/>
    <cellStyle name="Currency 4" xfId="531"/>
    <cellStyle name="Currency 4 10" xfId="2154"/>
    <cellStyle name="Currency 4 2" xfId="532"/>
    <cellStyle name="Currency 4 3" xfId="828"/>
    <cellStyle name="Currency 4 3 2" xfId="1126"/>
    <cellStyle name="Currency 4 3 2 2" xfId="1357"/>
    <cellStyle name="Currency 4 3 2 2 2" xfId="1460"/>
    <cellStyle name="Currency 4 3 2 2 2 2" xfId="1951"/>
    <cellStyle name="Currency 4 3 2 2 2 2 2" xfId="4048"/>
    <cellStyle name="Currency 4 3 2 2 2 2 3" xfId="2930"/>
    <cellStyle name="Currency 4 3 2 2 2 3" xfId="3441"/>
    <cellStyle name="Currency 4 3 2 2 2 4" xfId="2462"/>
    <cellStyle name="Currency 4 3 2 2 3" xfId="1739"/>
    <cellStyle name="Currency 4 3 2 2 3 2" xfId="4320"/>
    <cellStyle name="Currency 4 3 2 2 3 3" xfId="3713"/>
    <cellStyle name="Currency 4 3 2 2 3 4" xfId="2734"/>
    <cellStyle name="Currency 4 3 2 2 4" xfId="1844"/>
    <cellStyle name="Currency 4 3 2 2 4 2" xfId="3959"/>
    <cellStyle name="Currency 4 3 2 2 4 3" xfId="2826"/>
    <cellStyle name="Currency 4 3 2 2 5" xfId="3352"/>
    <cellStyle name="Currency 4 3 2 2 6" xfId="2373"/>
    <cellStyle name="Currency 4 3 2 3" xfId="1416"/>
    <cellStyle name="Currency 4 3 2 3 2" xfId="1905"/>
    <cellStyle name="Currency 4 3 2 3 2 2" xfId="4004"/>
    <cellStyle name="Currency 4 3 2 3 2 3" xfId="2884"/>
    <cellStyle name="Currency 4 3 2 3 3" xfId="3397"/>
    <cellStyle name="Currency 4 3 2 3 4" xfId="2418"/>
    <cellStyle name="Currency 4 3 2 4" xfId="1510"/>
    <cellStyle name="Currency 4 3 2 4 2" xfId="4097"/>
    <cellStyle name="Currency 4 3 2 4 3" xfId="3490"/>
    <cellStyle name="Currency 4 3 2 4 4" xfId="2511"/>
    <cellStyle name="Currency 4 3 2 5" xfId="1800"/>
    <cellStyle name="Currency 4 3 2 5 2" xfId="3882"/>
    <cellStyle name="Currency 4 3 2 5 3" xfId="2782"/>
    <cellStyle name="Currency 4 3 2 6" xfId="3275"/>
    <cellStyle name="Currency 4 3 2 7" xfId="2296"/>
    <cellStyle name="Currency 4 3 3" xfId="1358"/>
    <cellStyle name="Currency 4 3 3 2" xfId="1442"/>
    <cellStyle name="Currency 4 3 3 2 2" xfId="1933"/>
    <cellStyle name="Currency 4 3 3 2 2 2" xfId="4030"/>
    <cellStyle name="Currency 4 3 3 2 2 3" xfId="2912"/>
    <cellStyle name="Currency 4 3 3 2 3" xfId="3423"/>
    <cellStyle name="Currency 4 3 3 2 4" xfId="2444"/>
    <cellStyle name="Currency 4 3 3 3" xfId="1740"/>
    <cellStyle name="Currency 4 3 3 3 2" xfId="4321"/>
    <cellStyle name="Currency 4 3 3 3 3" xfId="3714"/>
    <cellStyle name="Currency 4 3 3 3 4" xfId="2735"/>
    <cellStyle name="Currency 4 3 3 4" xfId="1826"/>
    <cellStyle name="Currency 4 3 3 4 2" xfId="3960"/>
    <cellStyle name="Currency 4 3 3 4 3" xfId="2808"/>
    <cellStyle name="Currency 4 3 3 5" xfId="3353"/>
    <cellStyle name="Currency 4 3 3 6" xfId="2374"/>
    <cellStyle name="Currency 4 3 4" xfId="1405"/>
    <cellStyle name="Currency 4 3 4 2" xfId="1887"/>
    <cellStyle name="Currency 4 3 4 2 2" xfId="3993"/>
    <cellStyle name="Currency 4 3 4 2 3" xfId="2866"/>
    <cellStyle name="Currency 4 3 4 3" xfId="3386"/>
    <cellStyle name="Currency 4 3 4 4" xfId="2407"/>
    <cellStyle name="Currency 4 3 5" xfId="1493"/>
    <cellStyle name="Currency 4 3 5 2" xfId="4080"/>
    <cellStyle name="Currency 4 3 5 3" xfId="3473"/>
    <cellStyle name="Currency 4 3 5 4" xfId="2494"/>
    <cellStyle name="Currency 4 3 6" xfId="1789"/>
    <cellStyle name="Currency 4 3 6 2" xfId="3749"/>
    <cellStyle name="Currency 4 3 6 3" xfId="2771"/>
    <cellStyle name="Currency 4 3 7" xfId="3142"/>
    <cellStyle name="Currency 4 3 8" xfId="2163"/>
    <cellStyle name="Currency 4 4" xfId="1127"/>
    <cellStyle name="Currency 4 4 2" xfId="1359"/>
    <cellStyle name="Currency 4 4 2 2" xfId="1451"/>
    <cellStyle name="Currency 4 4 2 2 2" xfId="1942"/>
    <cellStyle name="Currency 4 4 2 2 2 2" xfId="4039"/>
    <cellStyle name="Currency 4 4 2 2 2 3" xfId="2921"/>
    <cellStyle name="Currency 4 4 2 2 3" xfId="3432"/>
    <cellStyle name="Currency 4 4 2 2 4" xfId="2453"/>
    <cellStyle name="Currency 4 4 2 3" xfId="1741"/>
    <cellStyle name="Currency 4 4 2 3 2" xfId="4322"/>
    <cellStyle name="Currency 4 4 2 3 3" xfId="3715"/>
    <cellStyle name="Currency 4 4 2 3 4" xfId="2736"/>
    <cellStyle name="Currency 4 4 2 4" xfId="1835"/>
    <cellStyle name="Currency 4 4 2 4 2" xfId="3961"/>
    <cellStyle name="Currency 4 4 2 4 3" xfId="2817"/>
    <cellStyle name="Currency 4 4 2 5" xfId="3354"/>
    <cellStyle name="Currency 4 4 2 6" xfId="2375"/>
    <cellStyle name="Currency 4 4 3" xfId="1417"/>
    <cellStyle name="Currency 4 4 3 2" xfId="1896"/>
    <cellStyle name="Currency 4 4 3 2 2" xfId="4005"/>
    <cellStyle name="Currency 4 4 3 2 3" xfId="2875"/>
    <cellStyle name="Currency 4 4 3 3" xfId="3398"/>
    <cellStyle name="Currency 4 4 3 4" xfId="2419"/>
    <cellStyle name="Currency 4 4 4" xfId="1511"/>
    <cellStyle name="Currency 4 4 4 2" xfId="4098"/>
    <cellStyle name="Currency 4 4 4 3" xfId="3491"/>
    <cellStyle name="Currency 4 4 4 4" xfId="2512"/>
    <cellStyle name="Currency 4 4 5" xfId="1801"/>
    <cellStyle name="Currency 4 4 5 2" xfId="3883"/>
    <cellStyle name="Currency 4 4 5 3" xfId="2783"/>
    <cellStyle name="Currency 4 4 6" xfId="3276"/>
    <cellStyle name="Currency 4 4 7" xfId="2297"/>
    <cellStyle name="Currency 4 5" xfId="1360"/>
    <cellStyle name="Currency 4 5 2" xfId="1433"/>
    <cellStyle name="Currency 4 5 2 2" xfId="1924"/>
    <cellStyle name="Currency 4 5 2 2 2" xfId="4021"/>
    <cellStyle name="Currency 4 5 2 2 3" xfId="2903"/>
    <cellStyle name="Currency 4 5 2 3" xfId="3414"/>
    <cellStyle name="Currency 4 5 2 4" xfId="2435"/>
    <cellStyle name="Currency 4 5 3" xfId="1742"/>
    <cellStyle name="Currency 4 5 3 2" xfId="4323"/>
    <cellStyle name="Currency 4 5 3 3" xfId="3716"/>
    <cellStyle name="Currency 4 5 3 4" xfId="2737"/>
    <cellStyle name="Currency 4 5 4" xfId="1817"/>
    <cellStyle name="Currency 4 5 4 2" xfId="3962"/>
    <cellStyle name="Currency 4 5 4 3" xfId="2799"/>
    <cellStyle name="Currency 4 5 5" xfId="3355"/>
    <cellStyle name="Currency 4 5 6" xfId="2376"/>
    <cellStyle name="Currency 4 6" xfId="1397"/>
    <cellStyle name="Currency 4 6 2" xfId="1878"/>
    <cellStyle name="Currency 4 6 2 2" xfId="3985"/>
    <cellStyle name="Currency 4 6 2 3" xfId="2857"/>
    <cellStyle name="Currency 4 6 3" xfId="3378"/>
    <cellStyle name="Currency 4 6 4" xfId="2399"/>
    <cellStyle name="Currency 4 7" xfId="1492"/>
    <cellStyle name="Currency 4 7 2" xfId="4079"/>
    <cellStyle name="Currency 4 7 3" xfId="3472"/>
    <cellStyle name="Currency 4 7 4" xfId="2493"/>
    <cellStyle name="Currency 4 8" xfId="1781"/>
    <cellStyle name="Currency 4 8 2" xfId="3741"/>
    <cellStyle name="Currency 4 8 3" xfId="2763"/>
    <cellStyle name="Currency 4 9" xfId="3133"/>
    <cellStyle name="Currency 5" xfId="533"/>
    <cellStyle name="Currency 6" xfId="534"/>
    <cellStyle name="Currency 7" xfId="535"/>
    <cellStyle name="Currency 8" xfId="536"/>
    <cellStyle name="Currency 9" xfId="537"/>
    <cellStyle name="Currency 9 2" xfId="829"/>
    <cellStyle name="Currency 9 2 2" xfId="1128"/>
    <cellStyle name="Currency 9 2 2 2" xfId="1361"/>
    <cellStyle name="Currency 9 2 2 2 2" xfId="1465"/>
    <cellStyle name="Currency 9 2 2 2 2 2" xfId="1956"/>
    <cellStyle name="Currency 9 2 2 2 2 2 2" xfId="4053"/>
    <cellStyle name="Currency 9 2 2 2 2 2 3" xfId="2935"/>
    <cellStyle name="Currency 9 2 2 2 2 3" xfId="3446"/>
    <cellStyle name="Currency 9 2 2 2 2 4" xfId="2467"/>
    <cellStyle name="Currency 9 2 2 2 3" xfId="1743"/>
    <cellStyle name="Currency 9 2 2 2 3 2" xfId="4324"/>
    <cellStyle name="Currency 9 2 2 2 3 3" xfId="3717"/>
    <cellStyle name="Currency 9 2 2 2 3 4" xfId="2738"/>
    <cellStyle name="Currency 9 2 2 2 4" xfId="1849"/>
    <cellStyle name="Currency 9 2 2 2 4 2" xfId="3963"/>
    <cellStyle name="Currency 9 2 2 2 4 3" xfId="2831"/>
    <cellStyle name="Currency 9 2 2 2 5" xfId="3356"/>
    <cellStyle name="Currency 9 2 2 2 6" xfId="2377"/>
    <cellStyle name="Currency 9 2 2 3" xfId="1418"/>
    <cellStyle name="Currency 9 2 2 3 2" xfId="1910"/>
    <cellStyle name="Currency 9 2 2 3 2 2" xfId="4006"/>
    <cellStyle name="Currency 9 2 2 3 2 3" xfId="2889"/>
    <cellStyle name="Currency 9 2 2 3 3" xfId="3399"/>
    <cellStyle name="Currency 9 2 2 3 4" xfId="2420"/>
    <cellStyle name="Currency 9 2 2 4" xfId="1512"/>
    <cellStyle name="Currency 9 2 2 4 2" xfId="4099"/>
    <cellStyle name="Currency 9 2 2 4 3" xfId="3492"/>
    <cellStyle name="Currency 9 2 2 4 4" xfId="2513"/>
    <cellStyle name="Currency 9 2 2 5" xfId="1802"/>
    <cellStyle name="Currency 9 2 2 5 2" xfId="3884"/>
    <cellStyle name="Currency 9 2 2 5 3" xfId="2784"/>
    <cellStyle name="Currency 9 2 2 6" xfId="3277"/>
    <cellStyle name="Currency 9 2 2 7" xfId="2298"/>
    <cellStyle name="Currency 9 2 3" xfId="1362"/>
    <cellStyle name="Currency 9 2 3 2" xfId="1447"/>
    <cellStyle name="Currency 9 2 3 2 2" xfId="1938"/>
    <cellStyle name="Currency 9 2 3 2 2 2" xfId="4035"/>
    <cellStyle name="Currency 9 2 3 2 2 3" xfId="2917"/>
    <cellStyle name="Currency 9 2 3 2 3" xfId="3428"/>
    <cellStyle name="Currency 9 2 3 2 4" xfId="2449"/>
    <cellStyle name="Currency 9 2 3 3" xfId="1744"/>
    <cellStyle name="Currency 9 2 3 3 2" xfId="4325"/>
    <cellStyle name="Currency 9 2 3 3 3" xfId="3718"/>
    <cellStyle name="Currency 9 2 3 3 4" xfId="2739"/>
    <cellStyle name="Currency 9 2 3 4" xfId="1831"/>
    <cellStyle name="Currency 9 2 3 4 2" xfId="3964"/>
    <cellStyle name="Currency 9 2 3 4 3" xfId="2813"/>
    <cellStyle name="Currency 9 2 3 5" xfId="3357"/>
    <cellStyle name="Currency 9 2 3 6" xfId="2378"/>
    <cellStyle name="Currency 9 2 4" xfId="1408"/>
    <cellStyle name="Currency 9 2 4 2" xfId="1892"/>
    <cellStyle name="Currency 9 2 4 2 2" xfId="3996"/>
    <cellStyle name="Currency 9 2 4 2 3" xfId="2871"/>
    <cellStyle name="Currency 9 2 4 3" xfId="3389"/>
    <cellStyle name="Currency 9 2 4 4" xfId="2410"/>
    <cellStyle name="Currency 9 2 5" xfId="1495"/>
    <cellStyle name="Currency 9 2 5 2" xfId="4082"/>
    <cellStyle name="Currency 9 2 5 3" xfId="3475"/>
    <cellStyle name="Currency 9 2 5 4" xfId="2496"/>
    <cellStyle name="Currency 9 2 6" xfId="1792"/>
    <cellStyle name="Currency 9 2 6 2" xfId="3750"/>
    <cellStyle name="Currency 9 2 6 3" xfId="2774"/>
    <cellStyle name="Currency 9 2 7" xfId="3143"/>
    <cellStyle name="Currency 9 2 8" xfId="2164"/>
    <cellStyle name="Currency 9 3" xfId="1129"/>
    <cellStyle name="Currency 9 3 2" xfId="1363"/>
    <cellStyle name="Currency 9 3 2 2" xfId="1456"/>
    <cellStyle name="Currency 9 3 2 2 2" xfId="1947"/>
    <cellStyle name="Currency 9 3 2 2 2 2" xfId="4044"/>
    <cellStyle name="Currency 9 3 2 2 2 3" xfId="2926"/>
    <cellStyle name="Currency 9 3 2 2 3" xfId="3437"/>
    <cellStyle name="Currency 9 3 2 2 4" xfId="2458"/>
    <cellStyle name="Currency 9 3 2 3" xfId="1745"/>
    <cellStyle name="Currency 9 3 2 3 2" xfId="4326"/>
    <cellStyle name="Currency 9 3 2 3 3" xfId="3719"/>
    <cellStyle name="Currency 9 3 2 3 4" xfId="2740"/>
    <cellStyle name="Currency 9 3 2 4" xfId="1840"/>
    <cellStyle name="Currency 9 3 2 4 2" xfId="3965"/>
    <cellStyle name="Currency 9 3 2 4 3" xfId="2822"/>
    <cellStyle name="Currency 9 3 2 5" xfId="3358"/>
    <cellStyle name="Currency 9 3 2 6" xfId="2379"/>
    <cellStyle name="Currency 9 3 3" xfId="1419"/>
    <cellStyle name="Currency 9 3 3 2" xfId="1901"/>
    <cellStyle name="Currency 9 3 3 2 2" xfId="4007"/>
    <cellStyle name="Currency 9 3 3 2 3" xfId="2880"/>
    <cellStyle name="Currency 9 3 3 3" xfId="3400"/>
    <cellStyle name="Currency 9 3 3 4" xfId="2421"/>
    <cellStyle name="Currency 9 3 4" xfId="1513"/>
    <cellStyle name="Currency 9 3 4 2" xfId="4100"/>
    <cellStyle name="Currency 9 3 4 3" xfId="3493"/>
    <cellStyle name="Currency 9 3 4 4" xfId="2514"/>
    <cellStyle name="Currency 9 3 5" xfId="1803"/>
    <cellStyle name="Currency 9 3 5 2" xfId="3885"/>
    <cellStyle name="Currency 9 3 5 3" xfId="2785"/>
    <cellStyle name="Currency 9 3 6" xfId="3278"/>
    <cellStyle name="Currency 9 3 7" xfId="2299"/>
    <cellStyle name="Currency 9 4" xfId="1364"/>
    <cellStyle name="Currency 9 4 2" xfId="1438"/>
    <cellStyle name="Currency 9 4 2 2" xfId="1929"/>
    <cellStyle name="Currency 9 4 2 2 2" xfId="4026"/>
    <cellStyle name="Currency 9 4 2 2 3" xfId="2908"/>
    <cellStyle name="Currency 9 4 2 3" xfId="3419"/>
    <cellStyle name="Currency 9 4 2 4" xfId="2440"/>
    <cellStyle name="Currency 9 4 3" xfId="1746"/>
    <cellStyle name="Currency 9 4 3 2" xfId="4327"/>
    <cellStyle name="Currency 9 4 3 3" xfId="3720"/>
    <cellStyle name="Currency 9 4 3 4" xfId="2741"/>
    <cellStyle name="Currency 9 4 4" xfId="1822"/>
    <cellStyle name="Currency 9 4 4 2" xfId="3966"/>
    <cellStyle name="Currency 9 4 4 3" xfId="2804"/>
    <cellStyle name="Currency 9 4 5" xfId="3359"/>
    <cellStyle name="Currency 9 4 6" xfId="2380"/>
    <cellStyle name="Currency 9 5" xfId="1400"/>
    <cellStyle name="Currency 9 5 2" xfId="1883"/>
    <cellStyle name="Currency 9 5 2 2" xfId="3988"/>
    <cellStyle name="Currency 9 5 2 3" xfId="2862"/>
    <cellStyle name="Currency 9 5 3" xfId="3381"/>
    <cellStyle name="Currency 9 5 4" xfId="2402"/>
    <cellStyle name="Currency 9 6" xfId="1494"/>
    <cellStyle name="Currency 9 6 2" xfId="4081"/>
    <cellStyle name="Currency 9 6 3" xfId="3474"/>
    <cellStyle name="Currency 9 6 4" xfId="2495"/>
    <cellStyle name="Currency 9 7" xfId="1784"/>
    <cellStyle name="Currency 9 7 2" xfId="3742"/>
    <cellStyle name="Currency 9 7 3" xfId="2766"/>
    <cellStyle name="Currency 9 8" xfId="3134"/>
    <cellStyle name="Currency 9 9" xfId="2155"/>
    <cellStyle name="Currency0" xfId="1130"/>
    <cellStyle name="Date" xfId="38"/>
    <cellStyle name="Decimal 1" xfId="39"/>
    <cellStyle name="Decimal 2" xfId="40"/>
    <cellStyle name="Decimal 3" xfId="41"/>
    <cellStyle name="Decimal 3 2" xfId="538"/>
    <cellStyle name="Decimal 3 3" xfId="539"/>
    <cellStyle name="Decimal 3 4" xfId="540"/>
    <cellStyle name="Decimal 3 5" xfId="541"/>
    <cellStyle name="Decimal 3 6" xfId="542"/>
    <cellStyle name="Decimal 3 7" xfId="543"/>
    <cellStyle name="Decimal 3 8" xfId="4347"/>
    <cellStyle name="Explanatory Text" xfId="42" builtinId="53" customBuiltin="1"/>
    <cellStyle name="Explanatory Text 10" xfId="544"/>
    <cellStyle name="Explanatory Text 11" xfId="545"/>
    <cellStyle name="Explanatory Text 12" xfId="546"/>
    <cellStyle name="Explanatory Text 13" xfId="547"/>
    <cellStyle name="Explanatory Text 14" xfId="548"/>
    <cellStyle name="Explanatory Text 2" xfId="549"/>
    <cellStyle name="Explanatory Text 3" xfId="550"/>
    <cellStyle name="Explanatory Text 4" xfId="551"/>
    <cellStyle name="Explanatory Text 5" xfId="552"/>
    <cellStyle name="Explanatory Text 6" xfId="553"/>
    <cellStyle name="Explanatory Text 7" xfId="554"/>
    <cellStyle name="Explanatory Text 8" xfId="555"/>
    <cellStyle name="Explanatory Text 9" xfId="556"/>
    <cellStyle name="Fixed" xfId="1131"/>
    <cellStyle name="Good" xfId="43" builtinId="26" customBuiltin="1"/>
    <cellStyle name="Good 10" xfId="557"/>
    <cellStyle name="Good 11" xfId="558"/>
    <cellStyle name="Good 12" xfId="559"/>
    <cellStyle name="Good 13" xfId="560"/>
    <cellStyle name="Good 14" xfId="561"/>
    <cellStyle name="Good 2" xfId="562"/>
    <cellStyle name="Good 3" xfId="563"/>
    <cellStyle name="Good 4" xfId="564"/>
    <cellStyle name="Good 5" xfId="565"/>
    <cellStyle name="Good 6" xfId="566"/>
    <cellStyle name="Good 7" xfId="567"/>
    <cellStyle name="Good 8" xfId="568"/>
    <cellStyle name="Good 9" xfId="569"/>
    <cellStyle name="Grey" xfId="1132"/>
    <cellStyle name="Heading 1" xfId="44" builtinId="16" customBuiltin="1"/>
    <cellStyle name="Heading 1 10" xfId="570"/>
    <cellStyle name="Heading 1 11" xfId="571"/>
    <cellStyle name="Heading 1 12" xfId="572"/>
    <cellStyle name="Heading 1 13" xfId="573"/>
    <cellStyle name="Heading 1 14" xfId="574"/>
    <cellStyle name="Heading 1 2" xfId="575"/>
    <cellStyle name="Heading 1 3" xfId="576"/>
    <cellStyle name="Heading 1 4" xfId="577"/>
    <cellStyle name="Heading 1 5" xfId="578"/>
    <cellStyle name="Heading 1 6" xfId="579"/>
    <cellStyle name="Heading 1 7" xfId="580"/>
    <cellStyle name="Heading 1 8" xfId="581"/>
    <cellStyle name="Heading 1 9" xfId="582"/>
    <cellStyle name="Heading 2" xfId="45" builtinId="17" customBuiltin="1"/>
    <cellStyle name="Heading 2 10" xfId="583"/>
    <cellStyle name="Heading 2 11" xfId="584"/>
    <cellStyle name="Heading 2 12" xfId="585"/>
    <cellStyle name="Heading 2 13" xfId="586"/>
    <cellStyle name="Heading 2 14" xfId="587"/>
    <cellStyle name="Heading 2 2" xfId="588"/>
    <cellStyle name="Heading 2 3" xfId="589"/>
    <cellStyle name="Heading 2 4" xfId="590"/>
    <cellStyle name="Heading 2 5" xfId="591"/>
    <cellStyle name="Heading 2 6" xfId="592"/>
    <cellStyle name="Heading 2 7" xfId="593"/>
    <cellStyle name="Heading 2 8" xfId="594"/>
    <cellStyle name="Heading 2 9" xfId="595"/>
    <cellStyle name="Heading 3" xfId="46" builtinId="18" customBuiltin="1"/>
    <cellStyle name="Heading 3 10" xfId="596"/>
    <cellStyle name="Heading 3 11" xfId="597"/>
    <cellStyle name="Heading 3 12" xfId="598"/>
    <cellStyle name="Heading 3 13" xfId="599"/>
    <cellStyle name="Heading 3 14" xfId="600"/>
    <cellStyle name="Heading 3 15" xfId="1763"/>
    <cellStyle name="Heading 3 16" xfId="1764"/>
    <cellStyle name="Heading 3 17" xfId="1769"/>
    <cellStyle name="Heading 3 18" xfId="1770"/>
    <cellStyle name="Heading 3 19" xfId="1771"/>
    <cellStyle name="Heading 3 2" xfId="601"/>
    <cellStyle name="Heading 3 3" xfId="602"/>
    <cellStyle name="Heading 3 4" xfId="603"/>
    <cellStyle name="Heading 3 5" xfId="604"/>
    <cellStyle name="Heading 3 6" xfId="605"/>
    <cellStyle name="Heading 3 7" xfId="606"/>
    <cellStyle name="Heading 3 8" xfId="607"/>
    <cellStyle name="Heading 3 9" xfId="608"/>
    <cellStyle name="Heading 4" xfId="47" builtinId="19" customBuiltin="1"/>
    <cellStyle name="Heading 4 10" xfId="609"/>
    <cellStyle name="Heading 4 11" xfId="610"/>
    <cellStyle name="Heading 4 12" xfId="611"/>
    <cellStyle name="Heading 4 13" xfId="612"/>
    <cellStyle name="Heading 4 14" xfId="613"/>
    <cellStyle name="Heading 4 2" xfId="614"/>
    <cellStyle name="Heading 4 3" xfId="615"/>
    <cellStyle name="Heading 4 4" xfId="616"/>
    <cellStyle name="Heading 4 5" xfId="617"/>
    <cellStyle name="Heading 4 6" xfId="618"/>
    <cellStyle name="Heading 4 7" xfId="619"/>
    <cellStyle name="Heading 4 8" xfId="620"/>
    <cellStyle name="Heading 4 9" xfId="621"/>
    <cellStyle name="Inp%0" xfId="1133"/>
    <cellStyle name="Inp%1" xfId="1134"/>
    <cellStyle name="Inp%2" xfId="1135"/>
    <cellStyle name="Inp,0" xfId="1136"/>
    <cellStyle name="Inp,1" xfId="1137"/>
    <cellStyle name="Inp,2" xfId="1138"/>
    <cellStyle name="Input" xfId="48" builtinId="20" customBuiltin="1"/>
    <cellStyle name="Input %" xfId="49"/>
    <cellStyle name="Input [yellow]" xfId="1139"/>
    <cellStyle name="Input 1" xfId="50"/>
    <cellStyle name="Input 10" xfId="622"/>
    <cellStyle name="Input 11" xfId="623"/>
    <cellStyle name="Input 12" xfId="624"/>
    <cellStyle name="Input 13" xfId="625"/>
    <cellStyle name="Input 14" xfId="626"/>
    <cellStyle name="Input 15" xfId="627"/>
    <cellStyle name="Input 16" xfId="1765"/>
    <cellStyle name="Input 17" xfId="1766"/>
    <cellStyle name="Input 18" xfId="1772"/>
    <cellStyle name="Input 19" xfId="1773"/>
    <cellStyle name="Input 2" xfId="628"/>
    <cellStyle name="Input 20" xfId="1774"/>
    <cellStyle name="Input 21" xfId="1775"/>
    <cellStyle name="Input 22" xfId="1776"/>
    <cellStyle name="Input 23" xfId="1777"/>
    <cellStyle name="Input 3" xfId="51"/>
    <cellStyle name="Input 4" xfId="629"/>
    <cellStyle name="Input 5" xfId="630"/>
    <cellStyle name="Input 6" xfId="631"/>
    <cellStyle name="Input 7" xfId="632"/>
    <cellStyle name="Input 8" xfId="633"/>
    <cellStyle name="Input 9" xfId="634"/>
    <cellStyle name="Linked Cell" xfId="52" builtinId="24" customBuiltin="1"/>
    <cellStyle name="Linked Cell 10" xfId="635"/>
    <cellStyle name="Linked Cell 11" xfId="636"/>
    <cellStyle name="Linked Cell 12" xfId="637"/>
    <cellStyle name="Linked Cell 13" xfId="638"/>
    <cellStyle name="Linked Cell 14" xfId="639"/>
    <cellStyle name="Linked Cell 2" xfId="640"/>
    <cellStyle name="Linked Cell 3" xfId="641"/>
    <cellStyle name="Linked Cell 4" xfId="642"/>
    <cellStyle name="Linked Cell 5" xfId="643"/>
    <cellStyle name="Linked Cell 6" xfId="644"/>
    <cellStyle name="Linked Cell 7" xfId="645"/>
    <cellStyle name="Linked Cell 8" xfId="646"/>
    <cellStyle name="Linked Cell 9" xfId="647"/>
    <cellStyle name="Millares [0]_A" xfId="1140"/>
    <cellStyle name="Millares_A" xfId="1141"/>
    <cellStyle name="Moneda [0]_A" xfId="1142"/>
    <cellStyle name="Moneda_A" xfId="1143"/>
    <cellStyle name="Month" xfId="53"/>
    <cellStyle name="Neutral" xfId="54" builtinId="28" customBuiltin="1"/>
    <cellStyle name="Neutral 10" xfId="648"/>
    <cellStyle name="Neutral 11" xfId="649"/>
    <cellStyle name="Neutral 12" xfId="650"/>
    <cellStyle name="Neutral 13" xfId="651"/>
    <cellStyle name="Neutral 14"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ml%0" xfId="1144"/>
    <cellStyle name="Nml%1" xfId="1145"/>
    <cellStyle name="Nml%2" xfId="1146"/>
    <cellStyle name="Nml,0" xfId="1147"/>
    <cellStyle name="Nml,1" xfId="1148"/>
    <cellStyle name="Nml,2" xfId="1149"/>
    <cellStyle name="Normal" xfId="0" builtinId="0"/>
    <cellStyle name="Normal - Style1" xfId="1150"/>
    <cellStyle name="Normal 10" xfId="1151"/>
    <cellStyle name="Normal 10 2" xfId="1152"/>
    <cellStyle name="Normal 10 2 2" xfId="1153"/>
    <cellStyle name="Normal 10 2 2 2" xfId="1960"/>
    <cellStyle name="Normal 10 2 2 2 2" xfId="2939"/>
    <cellStyle name="Normal 10 2 3" xfId="1154"/>
    <cellStyle name="Normal 10 2 4" xfId="1482"/>
    <cellStyle name="Normal 10 2 4 2" xfId="4069"/>
    <cellStyle name="Normal 10 2 4 3" xfId="3462"/>
    <cellStyle name="Normal 10 2 4 4" xfId="2483"/>
    <cellStyle name="Normal 10 2 5" xfId="1865"/>
    <cellStyle name="Normal 10 2 5 2" xfId="2847"/>
    <cellStyle name="Normal 10 3" xfId="1155"/>
    <cellStyle name="Normal 10 3 2" xfId="1156"/>
    <cellStyle name="Normal 10 3 3" xfId="1914"/>
    <cellStyle name="Normal 10 3 3 2" xfId="2893"/>
    <cellStyle name="Normal 10 4" xfId="1473"/>
    <cellStyle name="Normal 10 4 2" xfId="4061"/>
    <cellStyle name="Normal 10 4 3" xfId="3454"/>
    <cellStyle name="Normal 10 4 4" xfId="2475"/>
    <cellStyle name="Normal 10 5" xfId="1525"/>
    <cellStyle name="Normal 10 5 2" xfId="4112"/>
    <cellStyle name="Normal 10 5 3" xfId="3505"/>
    <cellStyle name="Normal 10 5 4" xfId="2526"/>
    <cellStyle name="Normal 10 6" xfId="1857"/>
    <cellStyle name="Normal 10 6 2" xfId="3886"/>
    <cellStyle name="Normal 10 6 3" xfId="2839"/>
    <cellStyle name="Normal 10 7" xfId="3279"/>
    <cellStyle name="Normal 10 8" xfId="2300"/>
    <cellStyle name="Normal 11" xfId="55"/>
    <cellStyle name="Normal 11 2" xfId="1157"/>
    <cellStyle name="Normal 11 2 2" xfId="1158"/>
    <cellStyle name="Normal 11 2 3" xfId="1159"/>
    <cellStyle name="Normal 11 3" xfId="1160"/>
    <cellStyle name="Normal 11 3 2" xfId="1161"/>
    <cellStyle name="Normal 11 4" xfId="1162"/>
    <cellStyle name="Normal 12" xfId="1163"/>
    <cellStyle name="Normal 12 2" xfId="1164"/>
    <cellStyle name="Normal 12 2 2" xfId="1165"/>
    <cellStyle name="Normal 12 2 2 2" xfId="1963"/>
    <cellStyle name="Normal 12 2 2 2 2" xfId="2942"/>
    <cellStyle name="Normal 12 2 3" xfId="1166"/>
    <cellStyle name="Normal 12 2 4" xfId="1483"/>
    <cellStyle name="Normal 12 2 4 2" xfId="4070"/>
    <cellStyle name="Normal 12 2 4 3" xfId="3463"/>
    <cellStyle name="Normal 12 2 4 4" xfId="2484"/>
    <cellStyle name="Normal 12 2 5" xfId="1866"/>
    <cellStyle name="Normal 12 2 5 2" xfId="2848"/>
    <cellStyle name="Normal 12 3" xfId="1167"/>
    <cellStyle name="Normal 12 3 2" xfId="1168"/>
    <cellStyle name="Normal 12 3 3" xfId="1917"/>
    <cellStyle name="Normal 12 3 3 2" xfId="2896"/>
    <cellStyle name="Normal 12 4" xfId="1474"/>
    <cellStyle name="Normal 12 4 2" xfId="4062"/>
    <cellStyle name="Normal 12 4 3" xfId="3455"/>
    <cellStyle name="Normal 12 4 4" xfId="2476"/>
    <cellStyle name="Normal 12 5" xfId="1858"/>
    <cellStyle name="Normal 12 5 2" xfId="2840"/>
    <cellStyle name="Normal 13" xfId="1169"/>
    <cellStyle name="Normal 13 2" xfId="1170"/>
    <cellStyle name="Normal 13 2 2" xfId="1171"/>
    <cellStyle name="Normal 13 2 2 2" xfId="1967"/>
    <cellStyle name="Normal 13 2 2 2 2" xfId="2946"/>
    <cellStyle name="Normal 13 2 3" xfId="1172"/>
    <cellStyle name="Normal 13 2 4" xfId="1485"/>
    <cellStyle name="Normal 13 2 4 2" xfId="4072"/>
    <cellStyle name="Normal 13 2 4 3" xfId="3465"/>
    <cellStyle name="Normal 13 2 4 4" xfId="2486"/>
    <cellStyle name="Normal 13 2 5" xfId="1868"/>
    <cellStyle name="Normal 13 2 5 2" xfId="2850"/>
    <cellStyle name="Normal 13 3" xfId="1173"/>
    <cellStyle name="Normal 13 3 2" xfId="1174"/>
    <cellStyle name="Normal 13 3 3" xfId="1921"/>
    <cellStyle name="Normal 13 3 3 2" xfId="2900"/>
    <cellStyle name="Normal 13 4" xfId="1484"/>
    <cellStyle name="Normal 13 4 2" xfId="4071"/>
    <cellStyle name="Normal 13 4 3" xfId="3464"/>
    <cellStyle name="Normal 13 4 4" xfId="2485"/>
    <cellStyle name="Normal 13 5" xfId="1867"/>
    <cellStyle name="Normal 13 5 2" xfId="2849"/>
    <cellStyle name="Normal 14" xfId="1175"/>
    <cellStyle name="Normal 14 2" xfId="1176"/>
    <cellStyle name="Normal 14 2 2" xfId="1177"/>
    <cellStyle name="Normal 14 2 3" xfId="1178"/>
    <cellStyle name="Normal 14 3" xfId="1179"/>
    <cellStyle name="Normal 14 3 2" xfId="1180"/>
    <cellStyle name="Normal 14 4" xfId="1871"/>
    <cellStyle name="Normal 15" xfId="1181"/>
    <cellStyle name="Normal 15 2" xfId="1182"/>
    <cellStyle name="Normal 15 2 2" xfId="1183"/>
    <cellStyle name="Normal 15 2 3" xfId="1184"/>
    <cellStyle name="Normal 15 3" xfId="1185"/>
    <cellStyle name="Normal 15 3 2" xfId="1186"/>
    <cellStyle name="Normal 16" xfId="1187"/>
    <cellStyle name="Normal 16 2" xfId="1188"/>
    <cellStyle name="Normal 16 2 2" xfId="1189"/>
    <cellStyle name="Normal 16 2 3" xfId="1190"/>
    <cellStyle name="Normal 16 3" xfId="1191"/>
    <cellStyle name="Normal 16 3 2" xfId="1192"/>
    <cellStyle name="Normal 17" xfId="1193"/>
    <cellStyle name="Normal 17 2" xfId="1194"/>
    <cellStyle name="Normal 17 2 2" xfId="1195"/>
    <cellStyle name="Normal 17 2 3" xfId="1648"/>
    <cellStyle name="Normal 17 2 3 2" xfId="4235"/>
    <cellStyle name="Normal 17 2 3 3" xfId="3628"/>
    <cellStyle name="Normal 17 2 3 4" xfId="2649"/>
    <cellStyle name="Normal 17 2 4" xfId="2103"/>
    <cellStyle name="Normal 17 2 4 2" xfId="3887"/>
    <cellStyle name="Normal 17 2 4 3" xfId="3082"/>
    <cellStyle name="Normal 17 2 5" xfId="3280"/>
    <cellStyle name="Normal 17 2 6" xfId="2301"/>
    <cellStyle name="Normal 17 3" xfId="1196"/>
    <cellStyle name="Normal 17 3 2" xfId="1649"/>
    <cellStyle name="Normal 17 3 2 2" xfId="4236"/>
    <cellStyle name="Normal 17 3 2 3" xfId="3629"/>
    <cellStyle name="Normal 17 3 2 4" xfId="2650"/>
    <cellStyle name="Normal 17 3 3" xfId="2104"/>
    <cellStyle name="Normal 17 3 3 2" xfId="3888"/>
    <cellStyle name="Normal 17 3 3 3" xfId="3083"/>
    <cellStyle name="Normal 17 3 4" xfId="3281"/>
    <cellStyle name="Normal 17 3 5" xfId="2302"/>
    <cellStyle name="Normal 17 4" xfId="1197"/>
    <cellStyle name="Normal 18" xfId="1198"/>
    <cellStyle name="Normal 19" xfId="1199"/>
    <cellStyle name="Normal 2" xfId="56"/>
    <cellStyle name="Normal 2 10" xfId="661"/>
    <cellStyle name="Normal 2 10 2" xfId="1200"/>
    <cellStyle name="Normal 2 11" xfId="662"/>
    <cellStyle name="Normal 2 12" xfId="663"/>
    <cellStyle name="Normal 2 2" xfId="57"/>
    <cellStyle name="Normal 2 2 2" xfId="58"/>
    <cellStyle name="Normal 2 2 2 2" xfId="59"/>
    <cellStyle name="Normal 2 2 2 2 2" xfId="60"/>
    <cellStyle name="Normal 2 2 2 2 2 2" xfId="61"/>
    <cellStyle name="Normal 2 2 2 2 2 3" xfId="62"/>
    <cellStyle name="Normal 2 2 2 2 2 4" xfId="664"/>
    <cellStyle name="Normal 2 2 2 2 3" xfId="63"/>
    <cellStyle name="Normal 2 2 2 2 3 2" xfId="665"/>
    <cellStyle name="Normal 2 2 2 3" xfId="64"/>
    <cellStyle name="Normal 2 2 2 4" xfId="65"/>
    <cellStyle name="Normal 2 2 2 5" xfId="66"/>
    <cellStyle name="Normal 2 2 2 6" xfId="666"/>
    <cellStyle name="Normal 2 2 3" xfId="67"/>
    <cellStyle name="Normal 2 2 3 2" xfId="68"/>
    <cellStyle name="Normal 2 2 3 2 2" xfId="667"/>
    <cellStyle name="Normal 2 2 3 3" xfId="69"/>
    <cellStyle name="Normal 2 2 3 3 2" xfId="668"/>
    <cellStyle name="Normal 2 2 3 4" xfId="70"/>
    <cellStyle name="Normal 2 2 3 4 2" xfId="669"/>
    <cellStyle name="Normal 2 2 3 5" xfId="670"/>
    <cellStyle name="Normal 2 2 4" xfId="71"/>
    <cellStyle name="Normal 2 2 4 2" xfId="72"/>
    <cellStyle name="Normal 2 2 4 2 2" xfId="671"/>
    <cellStyle name="Normal 2 2 4 3" xfId="73"/>
    <cellStyle name="Normal 2 2 4 3 2" xfId="672"/>
    <cellStyle name="Normal 2 2 4 4" xfId="673"/>
    <cellStyle name="Normal 2 2 5" xfId="74"/>
    <cellStyle name="Normal 2 2 5 2" xfId="674"/>
    <cellStyle name="Normal 2 2 6" xfId="75"/>
    <cellStyle name="Normal 2 2 6 2" xfId="675"/>
    <cellStyle name="Normal 2 2 7" xfId="676"/>
    <cellStyle name="Normal 2 3" xfId="76"/>
    <cellStyle name="Normal 2 3 2" xfId="77"/>
    <cellStyle name="Normal 2 3 2 2" xfId="677"/>
    <cellStyle name="Normal 2 3 2 2 2" xfId="1717"/>
    <cellStyle name="Normal 2 3 2 3" xfId="1718"/>
    <cellStyle name="Normal 2 3 2 3 2" xfId="1719"/>
    <cellStyle name="Normal 2 3 2 4" xfId="1720"/>
    <cellStyle name="Normal 2 3 3" xfId="78"/>
    <cellStyle name="Normal 2 3 3 2" xfId="678"/>
    <cellStyle name="Normal 2 3 4" xfId="79"/>
    <cellStyle name="Normal 2 3 5" xfId="80"/>
    <cellStyle name="Normal 2 3 6" xfId="81"/>
    <cellStyle name="Normal 2 3 7" xfId="1721"/>
    <cellStyle name="Normal 2 4" xfId="82"/>
    <cellStyle name="Normal 2 4 2" xfId="1201"/>
    <cellStyle name="Normal 2 5" xfId="83"/>
    <cellStyle name="Normal 2 6" xfId="84"/>
    <cellStyle name="Normal 2 6 2" xfId="679"/>
    <cellStyle name="Normal 2 7" xfId="85"/>
    <cellStyle name="Normal 2 7 2" xfId="680"/>
    <cellStyle name="Normal 2 8" xfId="86"/>
    <cellStyle name="Normal 2 8 2" xfId="681"/>
    <cellStyle name="Normal 2 9" xfId="87"/>
    <cellStyle name="Normal 2 9 2" xfId="682"/>
    <cellStyle name="Normal 2_RM Invoice and Documentation 2012 05 03 (2)" xfId="1722"/>
    <cellStyle name="Normal 20" xfId="1202"/>
    <cellStyle name="Normal 21" xfId="1203"/>
    <cellStyle name="Normal 22" xfId="1204"/>
    <cellStyle name="Normal 22 2" xfId="1205"/>
    <cellStyle name="Normal 23" xfId="1206"/>
    <cellStyle name="Normal 24" xfId="1207"/>
    <cellStyle name="Normal 25" xfId="1208"/>
    <cellStyle name="Normal 26" xfId="1209"/>
    <cellStyle name="Normal 27" xfId="1210"/>
    <cellStyle name="Normal 28" xfId="1211"/>
    <cellStyle name="Normal 29" xfId="683"/>
    <cellStyle name="Normal 29 2" xfId="1212"/>
    <cellStyle name="Normal 3" xfId="88"/>
    <cellStyle name="Normal 3 10" xfId="684"/>
    <cellStyle name="Normal 3 11" xfId="685"/>
    <cellStyle name="Normal 3 12" xfId="686"/>
    <cellStyle name="Normal 3 13" xfId="687"/>
    <cellStyle name="Normal 3 14" xfId="688"/>
    <cellStyle name="Normal 3 15" xfId="689"/>
    <cellStyle name="Normal 3 16" xfId="690"/>
    <cellStyle name="Normal 3 17" xfId="691"/>
    <cellStyle name="Normal 3 18" xfId="1767"/>
    <cellStyle name="Normal 3 18 2" xfId="1872"/>
    <cellStyle name="Normal 3 18 2 2" xfId="4344"/>
    <cellStyle name="Normal 3 18 2 3" xfId="2853"/>
    <cellStyle name="Normal 3 18 3" xfId="3737"/>
    <cellStyle name="Normal 3 18 4" xfId="2758"/>
    <cellStyle name="Normal 3 19" xfId="1768"/>
    <cellStyle name="Normal 3 19 2" xfId="1873"/>
    <cellStyle name="Normal 3 19 2 2" xfId="4345"/>
    <cellStyle name="Normal 3 19 2 3" xfId="2854"/>
    <cellStyle name="Normal 3 19 3" xfId="3738"/>
    <cellStyle name="Normal 3 19 4" xfId="2759"/>
    <cellStyle name="Normal 3 2" xfId="89"/>
    <cellStyle name="Normal 3 2 10" xfId="692"/>
    <cellStyle name="Normal 3 2 11" xfId="693"/>
    <cellStyle name="Normal 3 2 12" xfId="694"/>
    <cellStyle name="Normal 3 2 13" xfId="695"/>
    <cellStyle name="Normal 3 2 14" xfId="696"/>
    <cellStyle name="Normal 3 2 15" xfId="697"/>
    <cellStyle name="Normal 3 2 16" xfId="698"/>
    <cellStyle name="Normal 3 2 2" xfId="90"/>
    <cellStyle name="Normal 3 2 2 10" xfId="699"/>
    <cellStyle name="Normal 3 2 2 11" xfId="700"/>
    <cellStyle name="Normal 3 2 2 12" xfId="701"/>
    <cellStyle name="Normal 3 2 2 13" xfId="702"/>
    <cellStyle name="Normal 3 2 2 14" xfId="703"/>
    <cellStyle name="Normal 3 2 2 15" xfId="704"/>
    <cellStyle name="Normal 3 2 2 2" xfId="705"/>
    <cellStyle name="Normal 3 2 2 2 2" xfId="1213"/>
    <cellStyle name="Normal 3 2 2 3" xfId="706"/>
    <cellStyle name="Normal 3 2 2 4" xfId="707"/>
    <cellStyle name="Normal 3 2 2 5" xfId="708"/>
    <cellStyle name="Normal 3 2 2 6" xfId="709"/>
    <cellStyle name="Normal 3 2 2 7" xfId="710"/>
    <cellStyle name="Normal 3 2 2 8" xfId="711"/>
    <cellStyle name="Normal 3 2 2 9" xfId="712"/>
    <cellStyle name="Normal 3 2 3" xfId="91"/>
    <cellStyle name="Normal 3 2 3 2" xfId="713"/>
    <cellStyle name="Normal 3 2 4" xfId="92"/>
    <cellStyle name="Normal 3 2 4 2" xfId="714"/>
    <cellStyle name="Normal 3 2 5" xfId="715"/>
    <cellStyle name="Normal 3 2 5 2" xfId="716"/>
    <cellStyle name="Normal 3 2 6" xfId="717"/>
    <cellStyle name="Normal 3 2 7" xfId="718"/>
    <cellStyle name="Normal 3 2 8" xfId="719"/>
    <cellStyle name="Normal 3 2 9" xfId="720"/>
    <cellStyle name="Normal 3 20" xfId="1778"/>
    <cellStyle name="Normal 3 20 2" xfId="1874"/>
    <cellStyle name="Normal 3 20 2 2" xfId="2855"/>
    <cellStyle name="Normal 3 20 3" xfId="2760"/>
    <cellStyle name="Normal 3 21" xfId="1779"/>
    <cellStyle name="Normal 3 21 2" xfId="1969"/>
    <cellStyle name="Normal 3 21 2 2" xfId="2948"/>
    <cellStyle name="Normal 3 21 3" xfId="2761"/>
    <cellStyle name="Normal 3 3" xfId="93"/>
    <cellStyle name="Normal 3 3 2" xfId="1214"/>
    <cellStyle name="Normal 3 4" xfId="94"/>
    <cellStyle name="Normal 3 4 2" xfId="721"/>
    <cellStyle name="Normal 3 5" xfId="95"/>
    <cellStyle name="Normal 3 5 2" xfId="722"/>
    <cellStyle name="Normal 3 6" xfId="723"/>
    <cellStyle name="Normal 3 6 2" xfId="1215"/>
    <cellStyle name="Normal 3 7" xfId="724"/>
    <cellStyle name="Normal 3 8" xfId="725"/>
    <cellStyle name="Normal 3 9" xfId="726"/>
    <cellStyle name="Normal 30" xfId="1216"/>
    <cellStyle name="Normal 31" xfId="1217"/>
    <cellStyle name="Normal 32" xfId="1218"/>
    <cellStyle name="Normal 33" xfId="1219"/>
    <cellStyle name="Normal 34" xfId="1220"/>
    <cellStyle name="Normal 35" xfId="1221"/>
    <cellStyle name="Normal 36" xfId="1222"/>
    <cellStyle name="Normal 37" xfId="1223"/>
    <cellStyle name="Normal 38" xfId="1224"/>
    <cellStyle name="Normal 39" xfId="1225"/>
    <cellStyle name="Normal 4" xfId="96"/>
    <cellStyle name="Normal 4 2" xfId="97"/>
    <cellStyle name="Normal 4 2 2" xfId="727"/>
    <cellStyle name="Normal 4 3" xfId="98"/>
    <cellStyle name="Normal 4 3 2" xfId="728"/>
    <cellStyle name="Normal 4 3 3" xfId="1226"/>
    <cellStyle name="Normal 4 4" xfId="729"/>
    <cellStyle name="Normal 4 4 2" xfId="1227"/>
    <cellStyle name="Normal 4 5" xfId="1228"/>
    <cellStyle name="Normal 40" xfId="1229"/>
    <cellStyle name="Normal 41" xfId="1230"/>
    <cellStyle name="Normal 42" xfId="1231"/>
    <cellStyle name="Normal 43" xfId="1232"/>
    <cellStyle name="Normal 44" xfId="1233"/>
    <cellStyle name="Normal 45" xfId="1234"/>
    <cellStyle name="Normal 46" xfId="1235"/>
    <cellStyle name="Normal 47" xfId="1236"/>
    <cellStyle name="Normal 48" xfId="1237"/>
    <cellStyle name="Normal 49" xfId="1238"/>
    <cellStyle name="Normal 5" xfId="99"/>
    <cellStyle name="Normal 5 2" xfId="1239"/>
    <cellStyle name="Normal 5 2 2" xfId="1240"/>
    <cellStyle name="Normal 5 2 3" xfId="1241"/>
    <cellStyle name="Normal 5 3" xfId="1242"/>
    <cellStyle name="Normal 5 4" xfId="1243"/>
    <cellStyle name="Normal 50" xfId="1244"/>
    <cellStyle name="Normal 51" xfId="1245"/>
    <cellStyle name="Normal 52" xfId="1246"/>
    <cellStyle name="Normal 53" xfId="1247"/>
    <cellStyle name="Normal 54" xfId="1248"/>
    <cellStyle name="Normal 55" xfId="1249"/>
    <cellStyle name="Normal 56" xfId="1250"/>
    <cellStyle name="Normal 57" xfId="1251"/>
    <cellStyle name="Normal 58" xfId="1252"/>
    <cellStyle name="Normal 59" xfId="1253"/>
    <cellStyle name="Normal 6" xfId="100"/>
    <cellStyle name="Normal 6 2" xfId="830"/>
    <cellStyle name="Normal 6 2 2" xfId="1254"/>
    <cellStyle name="Normal 6 2 2 2" xfId="1365"/>
    <cellStyle name="Normal 6 2 2 2 2" xfId="1459"/>
    <cellStyle name="Normal 6 2 2 2 2 2" xfId="1950"/>
    <cellStyle name="Normal 6 2 2 2 2 2 2" xfId="4047"/>
    <cellStyle name="Normal 6 2 2 2 2 2 3" xfId="2929"/>
    <cellStyle name="Normal 6 2 2 2 2 3" xfId="3440"/>
    <cellStyle name="Normal 6 2 2 2 2 4" xfId="2461"/>
    <cellStyle name="Normal 6 2 2 2 3" xfId="1747"/>
    <cellStyle name="Normal 6 2 2 2 3 2" xfId="4328"/>
    <cellStyle name="Normal 6 2 2 2 3 3" xfId="3721"/>
    <cellStyle name="Normal 6 2 2 2 3 4" xfId="2742"/>
    <cellStyle name="Normal 6 2 2 2 4" xfId="1843"/>
    <cellStyle name="Normal 6 2 2 2 4 2" xfId="3967"/>
    <cellStyle name="Normal 6 2 2 2 4 3" xfId="2825"/>
    <cellStyle name="Normal 6 2 2 2 5" xfId="3360"/>
    <cellStyle name="Normal 6 2 2 2 6" xfId="2381"/>
    <cellStyle name="Normal 6 2 2 3" xfId="1421"/>
    <cellStyle name="Normal 6 2 2 3 2" xfId="1904"/>
    <cellStyle name="Normal 6 2 2 3 2 2" xfId="4009"/>
    <cellStyle name="Normal 6 2 2 3 2 3" xfId="2883"/>
    <cellStyle name="Normal 6 2 2 3 3" xfId="3402"/>
    <cellStyle name="Normal 6 2 2 3 4" xfId="2423"/>
    <cellStyle name="Normal 6 2 2 4" xfId="1514"/>
    <cellStyle name="Normal 6 2 2 4 2" xfId="4101"/>
    <cellStyle name="Normal 6 2 2 4 3" xfId="3494"/>
    <cellStyle name="Normal 6 2 2 4 4" xfId="2515"/>
    <cellStyle name="Normal 6 2 2 5" xfId="1805"/>
    <cellStyle name="Normal 6 2 2 5 2" xfId="3889"/>
    <cellStyle name="Normal 6 2 2 5 3" xfId="2787"/>
    <cellStyle name="Normal 6 2 2 6" xfId="3282"/>
    <cellStyle name="Normal 6 2 2 7" xfId="2303"/>
    <cellStyle name="Normal 6 2 3" xfId="1366"/>
    <cellStyle name="Normal 6 2 3 2" xfId="1441"/>
    <cellStyle name="Normal 6 2 3 2 2" xfId="1932"/>
    <cellStyle name="Normal 6 2 3 2 2 2" xfId="4029"/>
    <cellStyle name="Normal 6 2 3 2 2 3" xfId="2911"/>
    <cellStyle name="Normal 6 2 3 2 3" xfId="3422"/>
    <cellStyle name="Normal 6 2 3 2 4" xfId="2443"/>
    <cellStyle name="Normal 6 2 3 3" xfId="1748"/>
    <cellStyle name="Normal 6 2 3 3 2" xfId="4329"/>
    <cellStyle name="Normal 6 2 3 3 3" xfId="3722"/>
    <cellStyle name="Normal 6 2 3 3 4" xfId="2743"/>
    <cellStyle name="Normal 6 2 3 4" xfId="1825"/>
    <cellStyle name="Normal 6 2 3 4 2" xfId="3968"/>
    <cellStyle name="Normal 6 2 3 4 3" xfId="2807"/>
    <cellStyle name="Normal 6 2 3 5" xfId="3361"/>
    <cellStyle name="Normal 6 2 3 6" xfId="2382"/>
    <cellStyle name="Normal 6 2 4" xfId="1420"/>
    <cellStyle name="Normal 6 2 4 2" xfId="1886"/>
    <cellStyle name="Normal 6 2 4 2 2" xfId="4008"/>
    <cellStyle name="Normal 6 2 4 2 3" xfId="2865"/>
    <cellStyle name="Normal 6 2 4 3" xfId="3401"/>
    <cellStyle name="Normal 6 2 4 4" xfId="2422"/>
    <cellStyle name="Normal 6 2 5" xfId="1497"/>
    <cellStyle name="Normal 6 2 5 2" xfId="4084"/>
    <cellStyle name="Normal 6 2 5 3" xfId="3477"/>
    <cellStyle name="Normal 6 2 5 4" xfId="2498"/>
    <cellStyle name="Normal 6 2 6" xfId="1804"/>
    <cellStyle name="Normal 6 2 6 2" xfId="3751"/>
    <cellStyle name="Normal 6 2 6 3" xfId="2786"/>
    <cellStyle name="Normal 6 2 7" xfId="3144"/>
    <cellStyle name="Normal 6 2 8" xfId="2165"/>
    <cellStyle name="Normal 6 3" xfId="1255"/>
    <cellStyle name="Normal 6 3 2" xfId="1256"/>
    <cellStyle name="Normal 6 3 2 2" xfId="1450"/>
    <cellStyle name="Normal 6 3 2 2 2" xfId="1941"/>
    <cellStyle name="Normal 6 3 2 2 2 2" xfId="4038"/>
    <cellStyle name="Normal 6 3 2 2 2 3" xfId="2920"/>
    <cellStyle name="Normal 6 3 2 2 3" xfId="3431"/>
    <cellStyle name="Normal 6 3 2 2 4" xfId="2452"/>
    <cellStyle name="Normal 6 3 2 3" xfId="1834"/>
    <cellStyle name="Normal 6 3 2 3 2" xfId="2816"/>
    <cellStyle name="Normal 6 3 3" xfId="1257"/>
    <cellStyle name="Normal 6 3 3 2" xfId="1895"/>
    <cellStyle name="Normal 6 3 3 2 2" xfId="2874"/>
    <cellStyle name="Normal 6 3 4" xfId="1422"/>
    <cellStyle name="Normal 6 3 4 2" xfId="4010"/>
    <cellStyle name="Normal 6 3 4 3" xfId="3403"/>
    <cellStyle name="Normal 6 3 4 4" xfId="2424"/>
    <cellStyle name="Normal 6 3 5" xfId="1515"/>
    <cellStyle name="Normal 6 3 5 2" xfId="4102"/>
    <cellStyle name="Normal 6 3 5 3" xfId="3495"/>
    <cellStyle name="Normal 6 3 5 4" xfId="2516"/>
    <cellStyle name="Normal 6 3 6" xfId="1806"/>
    <cellStyle name="Normal 6 3 6 2" xfId="3890"/>
    <cellStyle name="Normal 6 3 6 3" xfId="2788"/>
    <cellStyle name="Normal 6 3 7" xfId="3283"/>
    <cellStyle name="Normal 6 3 8" xfId="2304"/>
    <cellStyle name="Normal 6 4" xfId="1258"/>
    <cellStyle name="Normal 6 4 2" xfId="1259"/>
    <cellStyle name="Normal 6 4 2 2" xfId="1486"/>
    <cellStyle name="Normal 6 4 2 2 2" xfId="1966"/>
    <cellStyle name="Normal 6 4 2 2 2 2" xfId="4073"/>
    <cellStyle name="Normal 6 4 2 2 2 3" xfId="2945"/>
    <cellStyle name="Normal 6 4 2 2 3" xfId="3466"/>
    <cellStyle name="Normal 6 4 2 2 4" xfId="2487"/>
    <cellStyle name="Normal 6 4 2 3" xfId="1869"/>
    <cellStyle name="Normal 6 4 2 3 2" xfId="2851"/>
    <cellStyle name="Normal 6 4 3" xfId="1432"/>
    <cellStyle name="Normal 6 4 3 2" xfId="1920"/>
    <cellStyle name="Normal 6 4 3 2 2" xfId="4020"/>
    <cellStyle name="Normal 6 4 3 2 3" xfId="2899"/>
    <cellStyle name="Normal 6 4 3 3" xfId="3413"/>
    <cellStyle name="Normal 6 4 3 4" xfId="2434"/>
    <cellStyle name="Normal 6 4 4" xfId="1816"/>
    <cellStyle name="Normal 6 4 4 2" xfId="2798"/>
    <cellStyle name="Normal 6 5" xfId="1487"/>
    <cellStyle name="Normal 6 5 2" xfId="1749"/>
    <cellStyle name="Normal 6 5 2 2" xfId="1923"/>
    <cellStyle name="Normal 6 5 2 2 2" xfId="4330"/>
    <cellStyle name="Normal 6 5 2 2 3" xfId="2902"/>
    <cellStyle name="Normal 6 5 2 3" xfId="3723"/>
    <cellStyle name="Normal 6 5 2 4" xfId="2744"/>
    <cellStyle name="Normal 6 5 3" xfId="1870"/>
    <cellStyle name="Normal 6 5 3 2" xfId="4074"/>
    <cellStyle name="Normal 6 5 3 3" xfId="2852"/>
    <cellStyle name="Normal 6 5 4" xfId="3467"/>
    <cellStyle name="Normal 6 5 5" xfId="2488"/>
    <cellStyle name="Normal 6 6" xfId="1496"/>
    <cellStyle name="Normal 6 6 2" xfId="1877"/>
    <cellStyle name="Normal 6 6 2 2" xfId="4083"/>
    <cellStyle name="Normal 6 6 2 3" xfId="2856"/>
    <cellStyle name="Normal 6 6 3" xfId="3476"/>
    <cellStyle name="Normal 6 6 4" xfId="2497"/>
    <cellStyle name="Normal 60" xfId="1260"/>
    <cellStyle name="Normal 61" xfId="1261"/>
    <cellStyle name="Normal 62" xfId="1262"/>
    <cellStyle name="Normal 63" xfId="1263"/>
    <cellStyle name="Normal 64" xfId="1264"/>
    <cellStyle name="Normal 65" xfId="1265"/>
    <cellStyle name="Normal 65 2" xfId="1266"/>
    <cellStyle name="Normal 65 3" xfId="1267"/>
    <cellStyle name="Normal 65 3 2" xfId="1650"/>
    <cellStyle name="Normal 65 3 2 2" xfId="4237"/>
    <cellStyle name="Normal 65 3 2 3" xfId="3630"/>
    <cellStyle name="Normal 65 3 2 4" xfId="2651"/>
    <cellStyle name="Normal 65 3 3" xfId="2105"/>
    <cellStyle name="Normal 65 3 3 2" xfId="3891"/>
    <cellStyle name="Normal 65 3 3 3" xfId="3084"/>
    <cellStyle name="Normal 65 3 4" xfId="3284"/>
    <cellStyle name="Normal 65 3 5" xfId="2305"/>
    <cellStyle name="Normal 66" xfId="1268"/>
    <cellStyle name="Normal 66 2" xfId="1269"/>
    <cellStyle name="Normal 66 2 2" xfId="1652"/>
    <cellStyle name="Normal 66 2 2 2" xfId="4239"/>
    <cellStyle name="Normal 66 2 2 3" xfId="3632"/>
    <cellStyle name="Normal 66 2 2 4" xfId="2653"/>
    <cellStyle name="Normal 66 2 3" xfId="2107"/>
    <cellStyle name="Normal 66 2 3 2" xfId="3893"/>
    <cellStyle name="Normal 66 2 3 3" xfId="3086"/>
    <cellStyle name="Normal 66 2 4" xfId="3286"/>
    <cellStyle name="Normal 66 2 5" xfId="2307"/>
    <cellStyle name="Normal 66 3" xfId="1270"/>
    <cellStyle name="Normal 66 3 2" xfId="1653"/>
    <cellStyle name="Normal 66 3 2 2" xfId="4240"/>
    <cellStyle name="Normal 66 3 2 3" xfId="3633"/>
    <cellStyle name="Normal 66 3 2 4" xfId="2654"/>
    <cellStyle name="Normal 66 3 3" xfId="2108"/>
    <cellStyle name="Normal 66 3 3 2" xfId="3894"/>
    <cellStyle name="Normal 66 3 3 3" xfId="3087"/>
    <cellStyle name="Normal 66 3 4" xfId="3287"/>
    <cellStyle name="Normal 66 3 5" xfId="2308"/>
    <cellStyle name="Normal 66 4" xfId="1651"/>
    <cellStyle name="Normal 66 4 2" xfId="4238"/>
    <cellStyle name="Normal 66 4 3" xfId="3631"/>
    <cellStyle name="Normal 66 4 4" xfId="2652"/>
    <cellStyle name="Normal 66 5" xfId="2106"/>
    <cellStyle name="Normal 66 5 2" xfId="3892"/>
    <cellStyle name="Normal 66 5 3" xfId="3085"/>
    <cellStyle name="Normal 66 6" xfId="3285"/>
    <cellStyle name="Normal 66 7" xfId="2306"/>
    <cellStyle name="Normal 67" xfId="1271"/>
    <cellStyle name="Normal 67 2" xfId="1272"/>
    <cellStyle name="Normal 67 2 2" xfId="1655"/>
    <cellStyle name="Normal 67 2 2 2" xfId="4242"/>
    <cellStyle name="Normal 67 2 2 3" xfId="3635"/>
    <cellStyle name="Normal 67 2 2 4" xfId="2656"/>
    <cellStyle name="Normal 67 2 3" xfId="2110"/>
    <cellStyle name="Normal 67 2 3 2" xfId="3896"/>
    <cellStyle name="Normal 67 2 3 3" xfId="3089"/>
    <cellStyle name="Normal 67 2 4" xfId="3289"/>
    <cellStyle name="Normal 67 2 5" xfId="2310"/>
    <cellStyle name="Normal 67 3" xfId="1273"/>
    <cellStyle name="Normal 67 3 2" xfId="1656"/>
    <cellStyle name="Normal 67 3 2 2" xfId="4243"/>
    <cellStyle name="Normal 67 3 2 3" xfId="3636"/>
    <cellStyle name="Normal 67 3 2 4" xfId="2657"/>
    <cellStyle name="Normal 67 3 3" xfId="2111"/>
    <cellStyle name="Normal 67 3 3 2" xfId="3897"/>
    <cellStyle name="Normal 67 3 3 3" xfId="3090"/>
    <cellStyle name="Normal 67 3 4" xfId="3290"/>
    <cellStyle name="Normal 67 3 5" xfId="2311"/>
    <cellStyle name="Normal 67 4" xfId="1654"/>
    <cellStyle name="Normal 67 4 2" xfId="4241"/>
    <cellStyle name="Normal 67 4 3" xfId="3634"/>
    <cellStyle name="Normal 67 4 4" xfId="2655"/>
    <cellStyle name="Normal 67 5" xfId="2109"/>
    <cellStyle name="Normal 67 5 2" xfId="3895"/>
    <cellStyle name="Normal 67 5 3" xfId="3088"/>
    <cellStyle name="Normal 67 6" xfId="3288"/>
    <cellStyle name="Normal 67 7" xfId="2309"/>
    <cellStyle name="Normal 68" xfId="1274"/>
    <cellStyle name="Normal 68 2" xfId="1275"/>
    <cellStyle name="Normal 68 2 2" xfId="1657"/>
    <cellStyle name="Normal 68 2 2 2" xfId="4244"/>
    <cellStyle name="Normal 68 2 2 3" xfId="3637"/>
    <cellStyle name="Normal 68 2 2 4" xfId="2658"/>
    <cellStyle name="Normal 68 2 3" xfId="2112"/>
    <cellStyle name="Normal 68 2 3 2" xfId="3898"/>
    <cellStyle name="Normal 68 2 3 3" xfId="3091"/>
    <cellStyle name="Normal 68 2 4" xfId="3291"/>
    <cellStyle name="Normal 68 2 5" xfId="2312"/>
    <cellStyle name="Normal 69" xfId="1276"/>
    <cellStyle name="Normal 7" xfId="730"/>
    <cellStyle name="Normal 7 10" xfId="1277"/>
    <cellStyle name="Normal 7 10 2" xfId="1278"/>
    <cellStyle name="Normal 7 10 2 2" xfId="1659"/>
    <cellStyle name="Normal 7 10 2 2 2" xfId="4246"/>
    <cellStyle name="Normal 7 10 2 2 3" xfId="3639"/>
    <cellStyle name="Normal 7 10 2 2 4" xfId="2660"/>
    <cellStyle name="Normal 7 10 2 3" xfId="2114"/>
    <cellStyle name="Normal 7 10 2 3 2" xfId="3900"/>
    <cellStyle name="Normal 7 10 2 3 3" xfId="3093"/>
    <cellStyle name="Normal 7 10 2 4" xfId="3293"/>
    <cellStyle name="Normal 7 10 2 5" xfId="2314"/>
    <cellStyle name="Normal 7 10 3" xfId="1658"/>
    <cellStyle name="Normal 7 10 3 2" xfId="4245"/>
    <cellStyle name="Normal 7 10 3 3" xfId="3638"/>
    <cellStyle name="Normal 7 10 3 4" xfId="2659"/>
    <cellStyle name="Normal 7 10 4" xfId="2113"/>
    <cellStyle name="Normal 7 10 4 2" xfId="3899"/>
    <cellStyle name="Normal 7 10 4 3" xfId="3092"/>
    <cellStyle name="Normal 7 10 5" xfId="3292"/>
    <cellStyle name="Normal 7 10 6" xfId="2313"/>
    <cellStyle name="Normal 7 11" xfId="1279"/>
    <cellStyle name="Normal 7 11 2" xfId="1280"/>
    <cellStyle name="Normal 7 11 2 2" xfId="1661"/>
    <cellStyle name="Normal 7 11 2 2 2" xfId="4248"/>
    <cellStyle name="Normal 7 11 2 2 3" xfId="3641"/>
    <cellStyle name="Normal 7 11 2 2 4" xfId="2662"/>
    <cellStyle name="Normal 7 11 2 3" xfId="2116"/>
    <cellStyle name="Normal 7 11 2 3 2" xfId="3902"/>
    <cellStyle name="Normal 7 11 2 3 3" xfId="3095"/>
    <cellStyle name="Normal 7 11 2 4" xfId="3295"/>
    <cellStyle name="Normal 7 11 2 5" xfId="2316"/>
    <cellStyle name="Normal 7 11 3" xfId="1660"/>
    <cellStyle name="Normal 7 11 3 2" xfId="4247"/>
    <cellStyle name="Normal 7 11 3 3" xfId="3640"/>
    <cellStyle name="Normal 7 11 3 4" xfId="2661"/>
    <cellStyle name="Normal 7 11 4" xfId="2115"/>
    <cellStyle name="Normal 7 11 4 2" xfId="3901"/>
    <cellStyle name="Normal 7 11 4 3" xfId="3094"/>
    <cellStyle name="Normal 7 11 5" xfId="3294"/>
    <cellStyle name="Normal 7 11 6" xfId="2315"/>
    <cellStyle name="Normal 7 12" xfId="1281"/>
    <cellStyle name="Normal 7 12 2" xfId="1662"/>
    <cellStyle name="Normal 7 12 2 2" xfId="4249"/>
    <cellStyle name="Normal 7 12 2 3" xfId="3642"/>
    <cellStyle name="Normal 7 12 2 4" xfId="2663"/>
    <cellStyle name="Normal 7 12 3" xfId="2117"/>
    <cellStyle name="Normal 7 12 3 2" xfId="3903"/>
    <cellStyle name="Normal 7 12 3 3" xfId="3096"/>
    <cellStyle name="Normal 7 12 4" xfId="3296"/>
    <cellStyle name="Normal 7 12 5" xfId="2317"/>
    <cellStyle name="Normal 7 13" xfId="1282"/>
    <cellStyle name="Normal 7 13 2" xfId="1663"/>
    <cellStyle name="Normal 7 13 2 2" xfId="4250"/>
    <cellStyle name="Normal 7 13 2 3" xfId="3643"/>
    <cellStyle name="Normal 7 13 2 4" xfId="2664"/>
    <cellStyle name="Normal 7 13 3" xfId="2118"/>
    <cellStyle name="Normal 7 13 3 2" xfId="3904"/>
    <cellStyle name="Normal 7 13 3 3" xfId="3097"/>
    <cellStyle name="Normal 7 13 4" xfId="3297"/>
    <cellStyle name="Normal 7 13 5" xfId="2318"/>
    <cellStyle name="Normal 7 14" xfId="1283"/>
    <cellStyle name="Normal 7 15" xfId="1401"/>
    <cellStyle name="Normal 7 15 2" xfId="3989"/>
    <cellStyle name="Normal 7 15 3" xfId="3382"/>
    <cellStyle name="Normal 7 15 4" xfId="2403"/>
    <cellStyle name="Normal 7 16" xfId="1498"/>
    <cellStyle name="Normal 7 16 2" xfId="4085"/>
    <cellStyle name="Normal 7 16 3" xfId="3478"/>
    <cellStyle name="Normal 7 16 4" xfId="2499"/>
    <cellStyle name="Normal 7 17" xfId="1785"/>
    <cellStyle name="Normal 7 17 2" xfId="3743"/>
    <cellStyle name="Normal 7 17 3" xfId="2767"/>
    <cellStyle name="Normal 7 18" xfId="3135"/>
    <cellStyle name="Normal 7 19" xfId="2156"/>
    <cellStyle name="Normal 7 2" xfId="831"/>
    <cellStyle name="Normal 7 2 2" xfId="1284"/>
    <cellStyle name="Normal 7 2 2 2" xfId="1367"/>
    <cellStyle name="Normal 7 2 2 2 2" xfId="1463"/>
    <cellStyle name="Normal 7 2 2 2 2 2" xfId="1954"/>
    <cellStyle name="Normal 7 2 2 2 2 2 2" xfId="4051"/>
    <cellStyle name="Normal 7 2 2 2 2 2 3" xfId="2933"/>
    <cellStyle name="Normal 7 2 2 2 2 3" xfId="3444"/>
    <cellStyle name="Normal 7 2 2 2 2 4" xfId="2465"/>
    <cellStyle name="Normal 7 2 2 2 3" xfId="1750"/>
    <cellStyle name="Normal 7 2 2 2 3 2" xfId="4331"/>
    <cellStyle name="Normal 7 2 2 2 3 3" xfId="3724"/>
    <cellStyle name="Normal 7 2 2 2 3 4" xfId="2745"/>
    <cellStyle name="Normal 7 2 2 2 4" xfId="1847"/>
    <cellStyle name="Normal 7 2 2 2 4 2" xfId="3969"/>
    <cellStyle name="Normal 7 2 2 2 4 3" xfId="2829"/>
    <cellStyle name="Normal 7 2 2 2 5" xfId="3362"/>
    <cellStyle name="Normal 7 2 2 2 6" xfId="2383"/>
    <cellStyle name="Normal 7 2 2 3" xfId="1423"/>
    <cellStyle name="Normal 7 2 2 3 2" xfId="1908"/>
    <cellStyle name="Normal 7 2 2 3 2 2" xfId="4011"/>
    <cellStyle name="Normal 7 2 2 3 2 3" xfId="2887"/>
    <cellStyle name="Normal 7 2 2 3 3" xfId="3404"/>
    <cellStyle name="Normal 7 2 2 3 4" xfId="2425"/>
    <cellStyle name="Normal 7 2 2 4" xfId="1516"/>
    <cellStyle name="Normal 7 2 2 4 2" xfId="4103"/>
    <cellStyle name="Normal 7 2 2 4 3" xfId="3496"/>
    <cellStyle name="Normal 7 2 2 4 4" xfId="2517"/>
    <cellStyle name="Normal 7 2 2 5" xfId="1807"/>
    <cellStyle name="Normal 7 2 2 5 2" xfId="3905"/>
    <cellStyle name="Normal 7 2 2 5 3" xfId="2789"/>
    <cellStyle name="Normal 7 2 2 6" xfId="3298"/>
    <cellStyle name="Normal 7 2 2 7" xfId="2319"/>
    <cellStyle name="Normal 7 2 3" xfId="1285"/>
    <cellStyle name="Normal 7 2 3 2" xfId="1445"/>
    <cellStyle name="Normal 7 2 3 2 2" xfId="1936"/>
    <cellStyle name="Normal 7 2 3 2 2 2" xfId="4033"/>
    <cellStyle name="Normal 7 2 3 2 2 3" xfId="2915"/>
    <cellStyle name="Normal 7 2 3 2 3" xfId="3426"/>
    <cellStyle name="Normal 7 2 3 2 4" xfId="2447"/>
    <cellStyle name="Normal 7 2 3 3" xfId="1664"/>
    <cellStyle name="Normal 7 2 3 3 2" xfId="4251"/>
    <cellStyle name="Normal 7 2 3 3 3" xfId="3644"/>
    <cellStyle name="Normal 7 2 3 3 4" xfId="2665"/>
    <cellStyle name="Normal 7 2 3 4" xfId="1829"/>
    <cellStyle name="Normal 7 2 3 4 2" xfId="3906"/>
    <cellStyle name="Normal 7 2 3 4 3" xfId="2811"/>
    <cellStyle name="Normal 7 2 3 5" xfId="3299"/>
    <cellStyle name="Normal 7 2 3 6" xfId="2320"/>
    <cellStyle name="Normal 7 2 4" xfId="1286"/>
    <cellStyle name="Normal 7 2 4 2" xfId="1665"/>
    <cellStyle name="Normal 7 2 4 2 2" xfId="4252"/>
    <cellStyle name="Normal 7 2 4 2 3" xfId="3645"/>
    <cellStyle name="Normal 7 2 4 2 4" xfId="2666"/>
    <cellStyle name="Normal 7 2 4 3" xfId="1890"/>
    <cellStyle name="Normal 7 2 4 3 2" xfId="3907"/>
    <cellStyle name="Normal 7 2 4 3 3" xfId="2869"/>
    <cellStyle name="Normal 7 2 4 4" xfId="3300"/>
    <cellStyle name="Normal 7 2 4 5" xfId="2321"/>
    <cellStyle name="Normal 7 2 5" xfId="1409"/>
    <cellStyle name="Normal 7 2 5 2" xfId="3997"/>
    <cellStyle name="Normal 7 2 5 3" xfId="3390"/>
    <cellStyle name="Normal 7 2 5 4" xfId="2411"/>
    <cellStyle name="Normal 7 2 6" xfId="1499"/>
    <cellStyle name="Normal 7 2 6 2" xfId="4086"/>
    <cellStyle name="Normal 7 2 6 3" xfId="3479"/>
    <cellStyle name="Normal 7 2 6 4" xfId="2500"/>
    <cellStyle name="Normal 7 2 7" xfId="1793"/>
    <cellStyle name="Normal 7 2 7 2" xfId="3752"/>
    <cellStyle name="Normal 7 2 7 3" xfId="2775"/>
    <cellStyle name="Normal 7 2 8" xfId="3145"/>
    <cellStyle name="Normal 7 2 9" xfId="2166"/>
    <cellStyle name="Normal 7 3" xfId="1287"/>
    <cellStyle name="Normal 7 3 2" xfId="1288"/>
    <cellStyle name="Normal 7 3 2 2" xfId="1454"/>
    <cellStyle name="Normal 7 3 2 2 2" xfId="1945"/>
    <cellStyle name="Normal 7 3 2 2 2 2" xfId="4042"/>
    <cellStyle name="Normal 7 3 2 2 2 3" xfId="2924"/>
    <cellStyle name="Normal 7 3 2 2 3" xfId="3435"/>
    <cellStyle name="Normal 7 3 2 2 4" xfId="2456"/>
    <cellStyle name="Normal 7 3 2 3" xfId="1666"/>
    <cellStyle name="Normal 7 3 2 3 2" xfId="4253"/>
    <cellStyle name="Normal 7 3 2 3 3" xfId="3646"/>
    <cellStyle name="Normal 7 3 2 3 4" xfId="2667"/>
    <cellStyle name="Normal 7 3 2 4" xfId="1838"/>
    <cellStyle name="Normal 7 3 2 4 2" xfId="3909"/>
    <cellStyle name="Normal 7 3 2 4 3" xfId="2820"/>
    <cellStyle name="Normal 7 3 2 5" xfId="3302"/>
    <cellStyle name="Normal 7 3 2 6" xfId="2323"/>
    <cellStyle name="Normal 7 3 3" xfId="1424"/>
    <cellStyle name="Normal 7 3 3 2" xfId="1899"/>
    <cellStyle name="Normal 7 3 3 2 2" xfId="4012"/>
    <cellStyle name="Normal 7 3 3 2 3" xfId="2878"/>
    <cellStyle name="Normal 7 3 3 3" xfId="3405"/>
    <cellStyle name="Normal 7 3 3 4" xfId="2426"/>
    <cellStyle name="Normal 7 3 4" xfId="1517"/>
    <cellStyle name="Normal 7 3 4 2" xfId="4104"/>
    <cellStyle name="Normal 7 3 4 3" xfId="3497"/>
    <cellStyle name="Normal 7 3 4 4" xfId="2518"/>
    <cellStyle name="Normal 7 3 5" xfId="1808"/>
    <cellStyle name="Normal 7 3 5 2" xfId="3908"/>
    <cellStyle name="Normal 7 3 5 3" xfId="2790"/>
    <cellStyle name="Normal 7 3 6" xfId="3301"/>
    <cellStyle name="Normal 7 3 7" xfId="2322"/>
    <cellStyle name="Normal 7 4" xfId="1289"/>
    <cellStyle name="Normal 7 4 2" xfId="1290"/>
    <cellStyle name="Normal 7 4 2 2" xfId="1668"/>
    <cellStyle name="Normal 7 4 2 2 2" xfId="4255"/>
    <cellStyle name="Normal 7 4 2 2 3" xfId="3648"/>
    <cellStyle name="Normal 7 4 2 2 4" xfId="2669"/>
    <cellStyle name="Normal 7 4 2 3" xfId="1927"/>
    <cellStyle name="Normal 7 4 2 3 2" xfId="3911"/>
    <cellStyle name="Normal 7 4 2 3 3" xfId="2906"/>
    <cellStyle name="Normal 7 4 2 4" xfId="3304"/>
    <cellStyle name="Normal 7 4 2 5" xfId="2325"/>
    <cellStyle name="Normal 7 4 3" xfId="1436"/>
    <cellStyle name="Normal 7 4 3 2" xfId="4024"/>
    <cellStyle name="Normal 7 4 3 3" xfId="3417"/>
    <cellStyle name="Normal 7 4 3 4" xfId="2438"/>
    <cellStyle name="Normal 7 4 4" xfId="1667"/>
    <cellStyle name="Normal 7 4 4 2" xfId="4254"/>
    <cellStyle name="Normal 7 4 4 3" xfId="3647"/>
    <cellStyle name="Normal 7 4 4 4" xfId="2668"/>
    <cellStyle name="Normal 7 4 5" xfId="1820"/>
    <cellStyle name="Normal 7 4 5 2" xfId="3910"/>
    <cellStyle name="Normal 7 4 5 3" xfId="2802"/>
    <cellStyle name="Normal 7 4 6" xfId="3303"/>
    <cellStyle name="Normal 7 4 7" xfId="2324"/>
    <cellStyle name="Normal 7 5" xfId="1291"/>
    <cellStyle name="Normal 7 5 2" xfId="1881"/>
    <cellStyle name="Normal 7 5 2 2" xfId="2860"/>
    <cellStyle name="Normal 7 6" xfId="1292"/>
    <cellStyle name="Normal 7 6 2" xfId="1293"/>
    <cellStyle name="Normal 7 6 2 2" xfId="1670"/>
    <cellStyle name="Normal 7 6 2 2 2" xfId="4257"/>
    <cellStyle name="Normal 7 6 2 2 3" xfId="3650"/>
    <cellStyle name="Normal 7 6 2 2 4" xfId="2671"/>
    <cellStyle name="Normal 7 6 2 3" xfId="2120"/>
    <cellStyle name="Normal 7 6 2 3 2" xfId="3913"/>
    <cellStyle name="Normal 7 6 2 3 3" xfId="3099"/>
    <cellStyle name="Normal 7 6 2 4" xfId="3306"/>
    <cellStyle name="Normal 7 6 2 5" xfId="2327"/>
    <cellStyle name="Normal 7 6 3" xfId="1669"/>
    <cellStyle name="Normal 7 6 3 2" xfId="4256"/>
    <cellStyle name="Normal 7 6 3 3" xfId="3649"/>
    <cellStyle name="Normal 7 6 3 4" xfId="2670"/>
    <cellStyle name="Normal 7 6 4" xfId="2119"/>
    <cellStyle name="Normal 7 6 4 2" xfId="3912"/>
    <cellStyle name="Normal 7 6 4 3" xfId="3098"/>
    <cellStyle name="Normal 7 6 5" xfId="3305"/>
    <cellStyle name="Normal 7 6 6" xfId="2326"/>
    <cellStyle name="Normal 7 7" xfId="1294"/>
    <cellStyle name="Normal 7 7 2" xfId="1295"/>
    <cellStyle name="Normal 7 7 2 2" xfId="1672"/>
    <cellStyle name="Normal 7 7 2 2 2" xfId="4259"/>
    <cellStyle name="Normal 7 7 2 2 3" xfId="3652"/>
    <cellStyle name="Normal 7 7 2 2 4" xfId="2673"/>
    <cellStyle name="Normal 7 7 2 3" xfId="2122"/>
    <cellStyle name="Normal 7 7 2 3 2" xfId="3915"/>
    <cellStyle name="Normal 7 7 2 3 3" xfId="3101"/>
    <cellStyle name="Normal 7 7 2 4" xfId="3308"/>
    <cellStyle name="Normal 7 7 2 5" xfId="2329"/>
    <cellStyle name="Normal 7 7 3" xfId="1671"/>
    <cellStyle name="Normal 7 7 3 2" xfId="4258"/>
    <cellStyle name="Normal 7 7 3 3" xfId="3651"/>
    <cellStyle name="Normal 7 7 3 4" xfId="2672"/>
    <cellStyle name="Normal 7 7 4" xfId="2121"/>
    <cellStyle name="Normal 7 7 4 2" xfId="3914"/>
    <cellStyle name="Normal 7 7 4 3" xfId="3100"/>
    <cellStyle name="Normal 7 7 5" xfId="3307"/>
    <cellStyle name="Normal 7 7 6" xfId="2328"/>
    <cellStyle name="Normal 7 8" xfId="1296"/>
    <cellStyle name="Normal 7 8 2" xfId="1297"/>
    <cellStyle name="Normal 7 8 2 2" xfId="1674"/>
    <cellStyle name="Normal 7 8 2 2 2" xfId="4261"/>
    <cellStyle name="Normal 7 8 2 2 3" xfId="3654"/>
    <cellStyle name="Normal 7 8 2 2 4" xfId="2675"/>
    <cellStyle name="Normal 7 8 2 3" xfId="2124"/>
    <cellStyle name="Normal 7 8 2 3 2" xfId="3917"/>
    <cellStyle name="Normal 7 8 2 3 3" xfId="3103"/>
    <cellStyle name="Normal 7 8 2 4" xfId="3310"/>
    <cellStyle name="Normal 7 8 2 5" xfId="2331"/>
    <cellStyle name="Normal 7 8 3" xfId="1673"/>
    <cellStyle name="Normal 7 8 3 2" xfId="4260"/>
    <cellStyle name="Normal 7 8 3 3" xfId="3653"/>
    <cellStyle name="Normal 7 8 3 4" xfId="2674"/>
    <cellStyle name="Normal 7 8 4" xfId="2123"/>
    <cellStyle name="Normal 7 8 4 2" xfId="3916"/>
    <cellStyle name="Normal 7 8 4 3" xfId="3102"/>
    <cellStyle name="Normal 7 8 5" xfId="3309"/>
    <cellStyle name="Normal 7 8 6" xfId="2330"/>
    <cellStyle name="Normal 7 9" xfId="1298"/>
    <cellStyle name="Normal 7 9 2" xfId="1299"/>
    <cellStyle name="Normal 7 9 2 2" xfId="1676"/>
    <cellStyle name="Normal 7 9 2 2 2" xfId="4263"/>
    <cellStyle name="Normal 7 9 2 2 3" xfId="3656"/>
    <cellStyle name="Normal 7 9 2 2 4" xfId="2677"/>
    <cellStyle name="Normal 7 9 2 3" xfId="2126"/>
    <cellStyle name="Normal 7 9 2 3 2" xfId="3919"/>
    <cellStyle name="Normal 7 9 2 3 3" xfId="3105"/>
    <cellStyle name="Normal 7 9 2 4" xfId="3312"/>
    <cellStyle name="Normal 7 9 2 5" xfId="2333"/>
    <cellStyle name="Normal 7 9 3" xfId="1675"/>
    <cellStyle name="Normal 7 9 3 2" xfId="4262"/>
    <cellStyle name="Normal 7 9 3 3" xfId="3655"/>
    <cellStyle name="Normal 7 9 3 4" xfId="2676"/>
    <cellStyle name="Normal 7 9 4" xfId="2125"/>
    <cellStyle name="Normal 7 9 4 2" xfId="3918"/>
    <cellStyle name="Normal 7 9 4 3" xfId="3104"/>
    <cellStyle name="Normal 7 9 5" xfId="3311"/>
    <cellStyle name="Normal 7 9 6" xfId="2332"/>
    <cellStyle name="Normal 70" xfId="1300"/>
    <cellStyle name="Normal 70 2" xfId="1677"/>
    <cellStyle name="Normal 70 2 2" xfId="4264"/>
    <cellStyle name="Normal 70 2 3" xfId="3657"/>
    <cellStyle name="Normal 70 2 4" xfId="2678"/>
    <cellStyle name="Normal 70 3" xfId="2127"/>
    <cellStyle name="Normal 70 3 2" xfId="3920"/>
    <cellStyle name="Normal 70 3 3" xfId="3106"/>
    <cellStyle name="Normal 70 4" xfId="3313"/>
    <cellStyle name="Normal 70 5" xfId="2334"/>
    <cellStyle name="Normal 71" xfId="1301"/>
    <cellStyle name="Normal 71 2" xfId="1678"/>
    <cellStyle name="Normal 71 2 2" xfId="4265"/>
    <cellStyle name="Normal 71 2 3" xfId="3658"/>
    <cellStyle name="Normal 71 2 4" xfId="2679"/>
    <cellStyle name="Normal 71 3" xfId="2128"/>
    <cellStyle name="Normal 71 3 2" xfId="3921"/>
    <cellStyle name="Normal 71 3 3" xfId="3107"/>
    <cellStyle name="Normal 71 4" xfId="3314"/>
    <cellStyle name="Normal 71 5" xfId="2335"/>
    <cellStyle name="Normal 72" xfId="1302"/>
    <cellStyle name="Normal 73" xfId="3130"/>
    <cellStyle name="Normal 74" xfId="3139"/>
    <cellStyle name="Normal 75" xfId="4359"/>
    <cellStyle name="Normal 76" xfId="4356"/>
    <cellStyle name="Normal 77" xfId="4360"/>
    <cellStyle name="Normal 78" xfId="4358"/>
    <cellStyle name="Normal 79" xfId="4357"/>
    <cellStyle name="Normal 8" xfId="731"/>
    <cellStyle name="Normal 8 2" xfId="1303"/>
    <cellStyle name="Normal 8 2 2" xfId="1304"/>
    <cellStyle name="Normal 8 2 3" xfId="1305"/>
    <cellStyle name="Normal 8 3" xfId="1306"/>
    <cellStyle name="Normal 8 3 2" xfId="1307"/>
    <cellStyle name="Normal 80" xfId="2151"/>
    <cellStyle name="Normal 81" xfId="2160"/>
    <cellStyle name="Normal 82" xfId="4361"/>
    <cellStyle name="Normal 9" xfId="1308"/>
    <cellStyle name="Normal 9 2" xfId="1309"/>
    <cellStyle name="Normal 9 2 2" xfId="1310"/>
    <cellStyle name="Normal 9 2 2 2" xfId="1959"/>
    <cellStyle name="Normal 9 2 2 2 2" xfId="2938"/>
    <cellStyle name="Normal 9 2 3" xfId="1311"/>
    <cellStyle name="Normal 9 2 4" xfId="1468"/>
    <cellStyle name="Normal 9 2 4 2" xfId="4056"/>
    <cellStyle name="Normal 9 2 4 3" xfId="3449"/>
    <cellStyle name="Normal 9 2 4 4" xfId="2470"/>
    <cellStyle name="Normal 9 2 5" xfId="1852"/>
    <cellStyle name="Normal 9 2 5 2" xfId="2834"/>
    <cellStyle name="Normal 9 3" xfId="1312"/>
    <cellStyle name="Normal 9 3 2" xfId="1313"/>
    <cellStyle name="Normal 9 3 3" xfId="1913"/>
    <cellStyle name="Normal 9 3 3 2" xfId="2892"/>
    <cellStyle name="Normal 9 4" xfId="1425"/>
    <cellStyle name="Normal 9 4 2" xfId="4013"/>
    <cellStyle name="Normal 9 4 3" xfId="3406"/>
    <cellStyle name="Normal 9 4 4" xfId="2427"/>
    <cellStyle name="Normal 9 5" xfId="1518"/>
    <cellStyle name="Normal 9 5 2" xfId="4105"/>
    <cellStyle name="Normal 9 5 3" xfId="3498"/>
    <cellStyle name="Normal 9 5 4" xfId="2519"/>
    <cellStyle name="Normal 9 6" xfId="1809"/>
    <cellStyle name="Normal 9 6 2" xfId="3922"/>
    <cellStyle name="Normal 9 6 3" xfId="2791"/>
    <cellStyle name="Normal 9 7" xfId="3315"/>
    <cellStyle name="Normal 9 8" xfId="2336"/>
    <cellStyle name="Normal_Bus Contracts 0102 Payments" xfId="101"/>
    <cellStyle name="Normal_FINAL RATES 05 - DRF" xfId="102"/>
    <cellStyle name="Normal_FINAL RATES 06 - DRF" xfId="103"/>
    <cellStyle name="Normal_RCV by TLA" xfId="104"/>
    <cellStyle name="Normal_sc" xfId="105"/>
    <cellStyle name="Normal_Sheet3" xfId="106"/>
    <cellStyle name="Note" xfId="107" builtinId="10" customBuiltin="1"/>
    <cellStyle name="Note 10" xfId="732"/>
    <cellStyle name="Note 11" xfId="733"/>
    <cellStyle name="Note 12" xfId="734"/>
    <cellStyle name="Note 13" xfId="735"/>
    <cellStyle name="Note 14" xfId="736"/>
    <cellStyle name="Note 15" xfId="832"/>
    <cellStyle name="Note 2" xfId="737"/>
    <cellStyle name="Note 2 10" xfId="1314"/>
    <cellStyle name="Note 2 10 2" xfId="1315"/>
    <cellStyle name="Note 2 10 2 2" xfId="1680"/>
    <cellStyle name="Note 2 10 2 2 2" xfId="4267"/>
    <cellStyle name="Note 2 10 2 2 3" xfId="3660"/>
    <cellStyle name="Note 2 10 2 2 4" xfId="2681"/>
    <cellStyle name="Note 2 10 2 3" xfId="2130"/>
    <cellStyle name="Note 2 10 2 3 2" xfId="3924"/>
    <cellStyle name="Note 2 10 2 3 3" xfId="3109"/>
    <cellStyle name="Note 2 10 2 4" xfId="3317"/>
    <cellStyle name="Note 2 10 2 5" xfId="2338"/>
    <cellStyle name="Note 2 10 3" xfId="1679"/>
    <cellStyle name="Note 2 10 3 2" xfId="4266"/>
    <cellStyle name="Note 2 10 3 3" xfId="3659"/>
    <cellStyle name="Note 2 10 3 4" xfId="2680"/>
    <cellStyle name="Note 2 10 4" xfId="2129"/>
    <cellStyle name="Note 2 10 4 2" xfId="3923"/>
    <cellStyle name="Note 2 10 4 3" xfId="3108"/>
    <cellStyle name="Note 2 10 5" xfId="3316"/>
    <cellStyle name="Note 2 10 6" xfId="2337"/>
    <cellStyle name="Note 2 11" xfId="1316"/>
    <cellStyle name="Note 2 11 2" xfId="1681"/>
    <cellStyle name="Note 2 11 2 2" xfId="4268"/>
    <cellStyle name="Note 2 11 2 3" xfId="3661"/>
    <cellStyle name="Note 2 11 2 4" xfId="2682"/>
    <cellStyle name="Note 2 11 3" xfId="2131"/>
    <cellStyle name="Note 2 11 3 2" xfId="3925"/>
    <cellStyle name="Note 2 11 3 3" xfId="3110"/>
    <cellStyle name="Note 2 11 4" xfId="3318"/>
    <cellStyle name="Note 2 11 5" xfId="2339"/>
    <cellStyle name="Note 2 12" xfId="1317"/>
    <cellStyle name="Note 2 12 2" xfId="1682"/>
    <cellStyle name="Note 2 12 2 2" xfId="4269"/>
    <cellStyle name="Note 2 12 2 3" xfId="3662"/>
    <cellStyle name="Note 2 12 2 4" xfId="2683"/>
    <cellStyle name="Note 2 12 3" xfId="2132"/>
    <cellStyle name="Note 2 12 3 2" xfId="3926"/>
    <cellStyle name="Note 2 12 3 3" xfId="3111"/>
    <cellStyle name="Note 2 12 4" xfId="3319"/>
    <cellStyle name="Note 2 12 5" xfId="2340"/>
    <cellStyle name="Note 2 13" xfId="1318"/>
    <cellStyle name="Note 2 2" xfId="1319"/>
    <cellStyle name="Note 2 2 2" xfId="1320"/>
    <cellStyle name="Note 2 2 2 2" xfId="1684"/>
    <cellStyle name="Note 2 2 2 2 2" xfId="4271"/>
    <cellStyle name="Note 2 2 2 2 3" xfId="3664"/>
    <cellStyle name="Note 2 2 2 2 4" xfId="2685"/>
    <cellStyle name="Note 2 2 2 3" xfId="2134"/>
    <cellStyle name="Note 2 2 2 3 2" xfId="3928"/>
    <cellStyle name="Note 2 2 2 3 3" xfId="3113"/>
    <cellStyle name="Note 2 2 2 4" xfId="3321"/>
    <cellStyle name="Note 2 2 2 5" xfId="2342"/>
    <cellStyle name="Note 2 2 3" xfId="1683"/>
    <cellStyle name="Note 2 2 3 2" xfId="4270"/>
    <cellStyle name="Note 2 2 3 3" xfId="3663"/>
    <cellStyle name="Note 2 2 3 4" xfId="2684"/>
    <cellStyle name="Note 2 2 4" xfId="2133"/>
    <cellStyle name="Note 2 2 4 2" xfId="3927"/>
    <cellStyle name="Note 2 2 4 3" xfId="3112"/>
    <cellStyle name="Note 2 2 5" xfId="3320"/>
    <cellStyle name="Note 2 2 6" xfId="2341"/>
    <cellStyle name="Note 2 3" xfId="1321"/>
    <cellStyle name="Note 2 3 2" xfId="1322"/>
    <cellStyle name="Note 2 3 2 2" xfId="1686"/>
    <cellStyle name="Note 2 3 2 2 2" xfId="4273"/>
    <cellStyle name="Note 2 3 2 2 3" xfId="3666"/>
    <cellStyle name="Note 2 3 2 2 4" xfId="2687"/>
    <cellStyle name="Note 2 3 2 3" xfId="2136"/>
    <cellStyle name="Note 2 3 2 3 2" xfId="3930"/>
    <cellStyle name="Note 2 3 2 3 3" xfId="3115"/>
    <cellStyle name="Note 2 3 2 4" xfId="3323"/>
    <cellStyle name="Note 2 3 2 5" xfId="2344"/>
    <cellStyle name="Note 2 3 3" xfId="1685"/>
    <cellStyle name="Note 2 3 3 2" xfId="4272"/>
    <cellStyle name="Note 2 3 3 3" xfId="3665"/>
    <cellStyle name="Note 2 3 3 4" xfId="2686"/>
    <cellStyle name="Note 2 3 4" xfId="2135"/>
    <cellStyle name="Note 2 3 4 2" xfId="3929"/>
    <cellStyle name="Note 2 3 4 3" xfId="3114"/>
    <cellStyle name="Note 2 3 5" xfId="3322"/>
    <cellStyle name="Note 2 3 6" xfId="2343"/>
    <cellStyle name="Note 2 4" xfId="1323"/>
    <cellStyle name="Note 2 4 2" xfId="1324"/>
    <cellStyle name="Note 2 4 2 2" xfId="1688"/>
    <cellStyle name="Note 2 4 2 2 2" xfId="4275"/>
    <cellStyle name="Note 2 4 2 2 3" xfId="3668"/>
    <cellStyle name="Note 2 4 2 2 4" xfId="2689"/>
    <cellStyle name="Note 2 4 2 3" xfId="2138"/>
    <cellStyle name="Note 2 4 2 3 2" xfId="3932"/>
    <cellStyle name="Note 2 4 2 3 3" xfId="3117"/>
    <cellStyle name="Note 2 4 2 4" xfId="3325"/>
    <cellStyle name="Note 2 4 2 5" xfId="2346"/>
    <cellStyle name="Note 2 4 3" xfId="1687"/>
    <cellStyle name="Note 2 4 3 2" xfId="4274"/>
    <cellStyle name="Note 2 4 3 3" xfId="3667"/>
    <cellStyle name="Note 2 4 3 4" xfId="2688"/>
    <cellStyle name="Note 2 4 4" xfId="2137"/>
    <cellStyle name="Note 2 4 4 2" xfId="3931"/>
    <cellStyle name="Note 2 4 4 3" xfId="3116"/>
    <cellStyle name="Note 2 4 5" xfId="3324"/>
    <cellStyle name="Note 2 4 6" xfId="2345"/>
    <cellStyle name="Note 2 5" xfId="1325"/>
    <cellStyle name="Note 2 5 2" xfId="1326"/>
    <cellStyle name="Note 2 5 2 2" xfId="1690"/>
    <cellStyle name="Note 2 5 2 2 2" xfId="4277"/>
    <cellStyle name="Note 2 5 2 2 3" xfId="3670"/>
    <cellStyle name="Note 2 5 2 2 4" xfId="2691"/>
    <cellStyle name="Note 2 5 2 3" xfId="2140"/>
    <cellStyle name="Note 2 5 2 3 2" xfId="3934"/>
    <cellStyle name="Note 2 5 2 3 3" xfId="3119"/>
    <cellStyle name="Note 2 5 2 4" xfId="3327"/>
    <cellStyle name="Note 2 5 2 5" xfId="2348"/>
    <cellStyle name="Note 2 5 3" xfId="1689"/>
    <cellStyle name="Note 2 5 3 2" xfId="4276"/>
    <cellStyle name="Note 2 5 3 3" xfId="3669"/>
    <cellStyle name="Note 2 5 3 4" xfId="2690"/>
    <cellStyle name="Note 2 5 4" xfId="2139"/>
    <cellStyle name="Note 2 5 4 2" xfId="3933"/>
    <cellStyle name="Note 2 5 4 3" xfId="3118"/>
    <cellStyle name="Note 2 5 5" xfId="3326"/>
    <cellStyle name="Note 2 5 6" xfId="2347"/>
    <cellStyle name="Note 2 6" xfId="1327"/>
    <cellStyle name="Note 2 6 2" xfId="1328"/>
    <cellStyle name="Note 2 6 2 2" xfId="1692"/>
    <cellStyle name="Note 2 6 2 2 2" xfId="4279"/>
    <cellStyle name="Note 2 6 2 2 3" xfId="3672"/>
    <cellStyle name="Note 2 6 2 2 4" xfId="2693"/>
    <cellStyle name="Note 2 6 2 3" xfId="2142"/>
    <cellStyle name="Note 2 6 2 3 2" xfId="3936"/>
    <cellStyle name="Note 2 6 2 3 3" xfId="3121"/>
    <cellStyle name="Note 2 6 2 4" xfId="3329"/>
    <cellStyle name="Note 2 6 2 5" xfId="2350"/>
    <cellStyle name="Note 2 6 3" xfId="1691"/>
    <cellStyle name="Note 2 6 3 2" xfId="4278"/>
    <cellStyle name="Note 2 6 3 3" xfId="3671"/>
    <cellStyle name="Note 2 6 3 4" xfId="2692"/>
    <cellStyle name="Note 2 6 4" xfId="2141"/>
    <cellStyle name="Note 2 6 4 2" xfId="3935"/>
    <cellStyle name="Note 2 6 4 3" xfId="3120"/>
    <cellStyle name="Note 2 6 5" xfId="3328"/>
    <cellStyle name="Note 2 6 6" xfId="2349"/>
    <cellStyle name="Note 2 7" xfId="1329"/>
    <cellStyle name="Note 2 7 2" xfId="1330"/>
    <cellStyle name="Note 2 7 2 2" xfId="1694"/>
    <cellStyle name="Note 2 7 2 2 2" xfId="4281"/>
    <cellStyle name="Note 2 7 2 2 3" xfId="3674"/>
    <cellStyle name="Note 2 7 2 2 4" xfId="2695"/>
    <cellStyle name="Note 2 7 2 3" xfId="2144"/>
    <cellStyle name="Note 2 7 2 3 2" xfId="3938"/>
    <cellStyle name="Note 2 7 2 3 3" xfId="3123"/>
    <cellStyle name="Note 2 7 2 4" xfId="3331"/>
    <cellStyle name="Note 2 7 2 5" xfId="2352"/>
    <cellStyle name="Note 2 7 3" xfId="1693"/>
    <cellStyle name="Note 2 7 3 2" xfId="4280"/>
    <cellStyle name="Note 2 7 3 3" xfId="3673"/>
    <cellStyle name="Note 2 7 3 4" xfId="2694"/>
    <cellStyle name="Note 2 7 4" xfId="2143"/>
    <cellStyle name="Note 2 7 4 2" xfId="3937"/>
    <cellStyle name="Note 2 7 4 3" xfId="3122"/>
    <cellStyle name="Note 2 7 5" xfId="3330"/>
    <cellStyle name="Note 2 7 6" xfId="2351"/>
    <cellStyle name="Note 2 8" xfId="1331"/>
    <cellStyle name="Note 2 8 2" xfId="1332"/>
    <cellStyle name="Note 2 8 2 2" xfId="1696"/>
    <cellStyle name="Note 2 8 2 2 2" xfId="4283"/>
    <cellStyle name="Note 2 8 2 2 3" xfId="3676"/>
    <cellStyle name="Note 2 8 2 2 4" xfId="2697"/>
    <cellStyle name="Note 2 8 2 3" xfId="2146"/>
    <cellStyle name="Note 2 8 2 3 2" xfId="3940"/>
    <cellStyle name="Note 2 8 2 3 3" xfId="3125"/>
    <cellStyle name="Note 2 8 2 4" xfId="3333"/>
    <cellStyle name="Note 2 8 2 5" xfId="2354"/>
    <cellStyle name="Note 2 8 3" xfId="1695"/>
    <cellStyle name="Note 2 8 3 2" xfId="4282"/>
    <cellStyle name="Note 2 8 3 3" xfId="3675"/>
    <cellStyle name="Note 2 8 3 4" xfId="2696"/>
    <cellStyle name="Note 2 8 4" xfId="2145"/>
    <cellStyle name="Note 2 8 4 2" xfId="3939"/>
    <cellStyle name="Note 2 8 4 3" xfId="3124"/>
    <cellStyle name="Note 2 8 5" xfId="3332"/>
    <cellStyle name="Note 2 8 6" xfId="2353"/>
    <cellStyle name="Note 2 9" xfId="1333"/>
    <cellStyle name="Note 2 9 2" xfId="1334"/>
    <cellStyle name="Note 2 9 2 2" xfId="1698"/>
    <cellStyle name="Note 2 9 2 2 2" xfId="4285"/>
    <cellStyle name="Note 2 9 2 2 3" xfId="3678"/>
    <cellStyle name="Note 2 9 2 2 4" xfId="2699"/>
    <cellStyle name="Note 2 9 2 3" xfId="2148"/>
    <cellStyle name="Note 2 9 2 3 2" xfId="3942"/>
    <cellStyle name="Note 2 9 2 3 3" xfId="3127"/>
    <cellStyle name="Note 2 9 2 4" xfId="3335"/>
    <cellStyle name="Note 2 9 2 5" xfId="2356"/>
    <cellStyle name="Note 2 9 3" xfId="1697"/>
    <cellStyle name="Note 2 9 3 2" xfId="4284"/>
    <cellStyle name="Note 2 9 3 3" xfId="3677"/>
    <cellStyle name="Note 2 9 3 4" xfId="2698"/>
    <cellStyle name="Note 2 9 4" xfId="2147"/>
    <cellStyle name="Note 2 9 4 2" xfId="3941"/>
    <cellStyle name="Note 2 9 4 3" xfId="3126"/>
    <cellStyle name="Note 2 9 5" xfId="3334"/>
    <cellStyle name="Note 2 9 6" xfId="2355"/>
    <cellStyle name="Note 3" xfId="738"/>
    <cellStyle name="Note 3 2" xfId="1335"/>
    <cellStyle name="Note 3 2 2" xfId="1699"/>
    <cellStyle name="Note 3 2 2 2" xfId="4286"/>
    <cellStyle name="Note 3 2 2 3" xfId="3679"/>
    <cellStyle name="Note 3 2 2 4" xfId="2700"/>
    <cellStyle name="Note 3 2 3" xfId="2149"/>
    <cellStyle name="Note 3 2 3 2" xfId="3943"/>
    <cellStyle name="Note 3 2 3 3" xfId="3128"/>
    <cellStyle name="Note 3 2 4" xfId="3336"/>
    <cellStyle name="Note 3 2 5" xfId="2357"/>
    <cellStyle name="Note 3 3" xfId="1336"/>
    <cellStyle name="Note 4" xfId="739"/>
    <cellStyle name="Note 5" xfId="740"/>
    <cellStyle name="Note 6" xfId="741"/>
    <cellStyle name="Note 7" xfId="742"/>
    <cellStyle name="Note 8" xfId="743"/>
    <cellStyle name="Note 9" xfId="744"/>
    <cellStyle name="Output" xfId="108" builtinId="21" customBuiltin="1"/>
    <cellStyle name="Output 10" xfId="745"/>
    <cellStyle name="Output 11" xfId="746"/>
    <cellStyle name="Output 12" xfId="747"/>
    <cellStyle name="Output 13" xfId="748"/>
    <cellStyle name="Output 14" xfId="749"/>
    <cellStyle name="Output 2" xfId="750"/>
    <cellStyle name="Output 3" xfId="751"/>
    <cellStyle name="Output 4" xfId="752"/>
    <cellStyle name="Output 5" xfId="753"/>
    <cellStyle name="Output 6" xfId="754"/>
    <cellStyle name="Output 7" xfId="755"/>
    <cellStyle name="Output 8" xfId="756"/>
    <cellStyle name="Output 9" xfId="757"/>
    <cellStyle name="Percent" xfId="109" builtinId="5"/>
    <cellStyle name="Percent ()" xfId="110"/>
    <cellStyle name="Percent () 2" xfId="758"/>
    <cellStyle name="Percent [2]" xfId="1337"/>
    <cellStyle name="Percent 1" xfId="111"/>
    <cellStyle name="Percent 10" xfId="759"/>
    <cellStyle name="Percent 11" xfId="760"/>
    <cellStyle name="Percent 12" xfId="1723"/>
    <cellStyle name="Percent 12 2" xfId="1875"/>
    <cellStyle name="Percent 12 2 2" xfId="4304"/>
    <cellStyle name="Percent 12 3" xfId="3697"/>
    <cellStyle name="Percent 12 4" xfId="2718"/>
    <cellStyle name="Percent 13" xfId="1724"/>
    <cellStyle name="Percent 13 2" xfId="2150"/>
    <cellStyle name="Percent 13 2 2" xfId="4305"/>
    <cellStyle name="Percent 13 2 3" xfId="3129"/>
    <cellStyle name="Percent 13 3" xfId="3698"/>
    <cellStyle name="Percent 13 4" xfId="2719"/>
    <cellStyle name="Percent 14" xfId="4348"/>
    <cellStyle name="Percent 15" xfId="4352"/>
    <cellStyle name="Percent 16" xfId="4349"/>
    <cellStyle name="Percent 17" xfId="4350"/>
    <cellStyle name="Percent 18" xfId="4353"/>
    <cellStyle name="Percent 19" xfId="4355"/>
    <cellStyle name="Percent 2" xfId="112"/>
    <cellStyle name="Percent 2 10" xfId="761"/>
    <cellStyle name="Percent 2 11" xfId="762"/>
    <cellStyle name="Percent 2 12" xfId="763"/>
    <cellStyle name="Percent 2 13" xfId="764"/>
    <cellStyle name="Percent 2 14" xfId="765"/>
    <cellStyle name="Percent 2 15" xfId="766"/>
    <cellStyle name="Percent 2 2" xfId="767"/>
    <cellStyle name="Percent 2 2 2" xfId="768"/>
    <cellStyle name="Percent 2 3" xfId="769"/>
    <cellStyle name="Percent 2 4" xfId="770"/>
    <cellStyle name="Percent 2 5" xfId="771"/>
    <cellStyle name="Percent 2 6" xfId="772"/>
    <cellStyle name="Percent 2 7" xfId="773"/>
    <cellStyle name="Percent 2 8" xfId="774"/>
    <cellStyle name="Percent 2 9" xfId="775"/>
    <cellStyle name="Percent 20" xfId="4354"/>
    <cellStyle name="Percent 3" xfId="113"/>
    <cellStyle name="Percent 3 2" xfId="776"/>
    <cellStyle name="Percent 4" xfId="777"/>
    <cellStyle name="Percent 4 2" xfId="833"/>
    <cellStyle name="Percent 4 2 2" xfId="1338"/>
    <cellStyle name="Percent 4 2 2 2" xfId="1368"/>
    <cellStyle name="Percent 4 2 2 2 2" xfId="1462"/>
    <cellStyle name="Percent 4 2 2 2 2 2" xfId="1953"/>
    <cellStyle name="Percent 4 2 2 2 2 2 2" xfId="4050"/>
    <cellStyle name="Percent 4 2 2 2 2 2 3" xfId="2932"/>
    <cellStyle name="Percent 4 2 2 2 2 3" xfId="3443"/>
    <cellStyle name="Percent 4 2 2 2 2 4" xfId="2464"/>
    <cellStyle name="Percent 4 2 2 2 3" xfId="1751"/>
    <cellStyle name="Percent 4 2 2 2 3 2" xfId="4332"/>
    <cellStyle name="Percent 4 2 2 2 3 3" xfId="3725"/>
    <cellStyle name="Percent 4 2 2 2 3 4" xfId="2746"/>
    <cellStyle name="Percent 4 2 2 2 4" xfId="1846"/>
    <cellStyle name="Percent 4 2 2 2 4 2" xfId="3970"/>
    <cellStyle name="Percent 4 2 2 2 4 3" xfId="2828"/>
    <cellStyle name="Percent 4 2 2 2 5" xfId="3363"/>
    <cellStyle name="Percent 4 2 2 2 6" xfId="2384"/>
    <cellStyle name="Percent 4 2 2 3" xfId="1426"/>
    <cellStyle name="Percent 4 2 2 3 2" xfId="1907"/>
    <cellStyle name="Percent 4 2 2 3 2 2" xfId="4014"/>
    <cellStyle name="Percent 4 2 2 3 2 3" xfId="2886"/>
    <cellStyle name="Percent 4 2 2 3 3" xfId="3407"/>
    <cellStyle name="Percent 4 2 2 3 4" xfId="2428"/>
    <cellStyle name="Percent 4 2 2 4" xfId="1519"/>
    <cellStyle name="Percent 4 2 2 4 2" xfId="4106"/>
    <cellStyle name="Percent 4 2 2 4 3" xfId="3499"/>
    <cellStyle name="Percent 4 2 2 4 4" xfId="2520"/>
    <cellStyle name="Percent 4 2 2 5" xfId="1810"/>
    <cellStyle name="Percent 4 2 2 5 2" xfId="3944"/>
    <cellStyle name="Percent 4 2 2 5 3" xfId="2792"/>
    <cellStyle name="Percent 4 2 2 6" xfId="3337"/>
    <cellStyle name="Percent 4 2 2 7" xfId="2358"/>
    <cellStyle name="Percent 4 2 3" xfId="1369"/>
    <cellStyle name="Percent 4 2 3 2" xfId="1444"/>
    <cellStyle name="Percent 4 2 3 2 2" xfId="1935"/>
    <cellStyle name="Percent 4 2 3 2 2 2" xfId="4032"/>
    <cellStyle name="Percent 4 2 3 2 2 3" xfId="2914"/>
    <cellStyle name="Percent 4 2 3 2 3" xfId="3425"/>
    <cellStyle name="Percent 4 2 3 2 4" xfId="2446"/>
    <cellStyle name="Percent 4 2 3 3" xfId="1752"/>
    <cellStyle name="Percent 4 2 3 3 2" xfId="4333"/>
    <cellStyle name="Percent 4 2 3 3 3" xfId="3726"/>
    <cellStyle name="Percent 4 2 3 3 4" xfId="2747"/>
    <cellStyle name="Percent 4 2 3 4" xfId="1828"/>
    <cellStyle name="Percent 4 2 3 4 2" xfId="3971"/>
    <cellStyle name="Percent 4 2 3 4 3" xfId="2810"/>
    <cellStyle name="Percent 4 2 3 5" xfId="3364"/>
    <cellStyle name="Percent 4 2 3 6" xfId="2385"/>
    <cellStyle name="Percent 4 2 4" xfId="1406"/>
    <cellStyle name="Percent 4 2 4 2" xfId="1889"/>
    <cellStyle name="Percent 4 2 4 2 2" xfId="3994"/>
    <cellStyle name="Percent 4 2 4 2 3" xfId="2868"/>
    <cellStyle name="Percent 4 2 4 3" xfId="3387"/>
    <cellStyle name="Percent 4 2 4 4" xfId="2408"/>
    <cellStyle name="Percent 4 2 5" xfId="1501"/>
    <cellStyle name="Percent 4 2 5 2" xfId="4088"/>
    <cellStyle name="Percent 4 2 5 3" xfId="3481"/>
    <cellStyle name="Percent 4 2 5 4" xfId="2502"/>
    <cellStyle name="Percent 4 2 6" xfId="1790"/>
    <cellStyle name="Percent 4 2 6 2" xfId="3753"/>
    <cellStyle name="Percent 4 2 6 3" xfId="2772"/>
    <cellStyle name="Percent 4 2 7" xfId="3146"/>
    <cellStyle name="Percent 4 2 8" xfId="2167"/>
    <cellStyle name="Percent 4 3" xfId="1339"/>
    <cellStyle name="Percent 4 3 2" xfId="1370"/>
    <cellStyle name="Percent 4 3 2 2" xfId="1453"/>
    <cellStyle name="Percent 4 3 2 2 2" xfId="1944"/>
    <cellStyle name="Percent 4 3 2 2 2 2" xfId="4041"/>
    <cellStyle name="Percent 4 3 2 2 2 3" xfId="2923"/>
    <cellStyle name="Percent 4 3 2 2 3" xfId="3434"/>
    <cellStyle name="Percent 4 3 2 2 4" xfId="2455"/>
    <cellStyle name="Percent 4 3 2 3" xfId="1753"/>
    <cellStyle name="Percent 4 3 2 3 2" xfId="4334"/>
    <cellStyle name="Percent 4 3 2 3 3" xfId="3727"/>
    <cellStyle name="Percent 4 3 2 3 4" xfId="2748"/>
    <cellStyle name="Percent 4 3 2 4" xfId="1837"/>
    <cellStyle name="Percent 4 3 2 4 2" xfId="3972"/>
    <cellStyle name="Percent 4 3 2 4 3" xfId="2819"/>
    <cellStyle name="Percent 4 3 2 5" xfId="3365"/>
    <cellStyle name="Percent 4 3 2 6" xfId="2386"/>
    <cellStyle name="Percent 4 3 3" xfId="1427"/>
    <cellStyle name="Percent 4 3 3 2" xfId="1898"/>
    <cellStyle name="Percent 4 3 3 2 2" xfId="4015"/>
    <cellStyle name="Percent 4 3 3 2 3" xfId="2877"/>
    <cellStyle name="Percent 4 3 3 3" xfId="3408"/>
    <cellStyle name="Percent 4 3 3 4" xfId="2429"/>
    <cellStyle name="Percent 4 3 4" xfId="1520"/>
    <cellStyle name="Percent 4 3 4 2" xfId="4107"/>
    <cellStyle name="Percent 4 3 4 3" xfId="3500"/>
    <cellStyle name="Percent 4 3 4 4" xfId="2521"/>
    <cellStyle name="Percent 4 3 5" xfId="1811"/>
    <cellStyle name="Percent 4 3 5 2" xfId="3945"/>
    <cellStyle name="Percent 4 3 5 3" xfId="2793"/>
    <cellStyle name="Percent 4 3 6" xfId="3338"/>
    <cellStyle name="Percent 4 3 7" xfId="2359"/>
    <cellStyle name="Percent 4 4" xfId="1371"/>
    <cellStyle name="Percent 4 4 2" xfId="1435"/>
    <cellStyle name="Percent 4 4 2 2" xfId="1926"/>
    <cellStyle name="Percent 4 4 2 2 2" xfId="4023"/>
    <cellStyle name="Percent 4 4 2 2 3" xfId="2905"/>
    <cellStyle name="Percent 4 4 2 3" xfId="3416"/>
    <cellStyle name="Percent 4 4 2 4" xfId="2437"/>
    <cellStyle name="Percent 4 4 3" xfId="1754"/>
    <cellStyle name="Percent 4 4 3 2" xfId="4335"/>
    <cellStyle name="Percent 4 4 3 3" xfId="3728"/>
    <cellStyle name="Percent 4 4 3 4" xfId="2749"/>
    <cellStyle name="Percent 4 4 4" xfId="1819"/>
    <cellStyle name="Percent 4 4 4 2" xfId="3973"/>
    <cellStyle name="Percent 4 4 4 3" xfId="2801"/>
    <cellStyle name="Percent 4 4 5" xfId="3366"/>
    <cellStyle name="Percent 4 4 6" xfId="2387"/>
    <cellStyle name="Percent 4 5" xfId="1398"/>
    <cellStyle name="Percent 4 5 2" xfId="1880"/>
    <cellStyle name="Percent 4 5 2 2" xfId="3986"/>
    <cellStyle name="Percent 4 5 2 3" xfId="2859"/>
    <cellStyle name="Percent 4 5 3" xfId="3379"/>
    <cellStyle name="Percent 4 5 4" xfId="2400"/>
    <cellStyle name="Percent 4 6" xfId="1500"/>
    <cellStyle name="Percent 4 6 2" xfId="4087"/>
    <cellStyle name="Percent 4 6 3" xfId="3480"/>
    <cellStyle name="Percent 4 6 4" xfId="2501"/>
    <cellStyle name="Percent 4 7" xfId="1782"/>
    <cellStyle name="Percent 4 7 2" xfId="3744"/>
    <cellStyle name="Percent 4 7 3" xfId="2764"/>
    <cellStyle name="Percent 4 8" xfId="3136"/>
    <cellStyle name="Percent 4 9" xfId="2157"/>
    <cellStyle name="Percent 5" xfId="778"/>
    <cellStyle name="Percent 5 2" xfId="1372"/>
    <cellStyle name="Percent 6" xfId="779"/>
    <cellStyle name="Percent 6 2" xfId="834"/>
    <cellStyle name="Percent 6 2 2" xfId="1340"/>
    <cellStyle name="Percent 6 2 2 2" xfId="1373"/>
    <cellStyle name="Percent 6 2 2 2 2" xfId="1466"/>
    <cellStyle name="Percent 6 2 2 2 2 2" xfId="1957"/>
    <cellStyle name="Percent 6 2 2 2 2 2 2" xfId="4054"/>
    <cellStyle name="Percent 6 2 2 2 2 2 3" xfId="2936"/>
    <cellStyle name="Percent 6 2 2 2 2 3" xfId="3447"/>
    <cellStyle name="Percent 6 2 2 2 2 4" xfId="2468"/>
    <cellStyle name="Percent 6 2 2 2 3" xfId="1755"/>
    <cellStyle name="Percent 6 2 2 2 3 2" xfId="4336"/>
    <cellStyle name="Percent 6 2 2 2 3 3" xfId="3729"/>
    <cellStyle name="Percent 6 2 2 2 3 4" xfId="2750"/>
    <cellStyle name="Percent 6 2 2 2 4" xfId="1850"/>
    <cellStyle name="Percent 6 2 2 2 4 2" xfId="3974"/>
    <cellStyle name="Percent 6 2 2 2 4 3" xfId="2832"/>
    <cellStyle name="Percent 6 2 2 2 5" xfId="3367"/>
    <cellStyle name="Percent 6 2 2 2 6" xfId="2388"/>
    <cellStyle name="Percent 6 2 2 3" xfId="1428"/>
    <cellStyle name="Percent 6 2 2 3 2" xfId="1911"/>
    <cellStyle name="Percent 6 2 2 3 2 2" xfId="4016"/>
    <cellStyle name="Percent 6 2 2 3 2 3" xfId="2890"/>
    <cellStyle name="Percent 6 2 2 3 3" xfId="3409"/>
    <cellStyle name="Percent 6 2 2 3 4" xfId="2430"/>
    <cellStyle name="Percent 6 2 2 4" xfId="1521"/>
    <cellStyle name="Percent 6 2 2 4 2" xfId="4108"/>
    <cellStyle name="Percent 6 2 2 4 3" xfId="3501"/>
    <cellStyle name="Percent 6 2 2 4 4" xfId="2522"/>
    <cellStyle name="Percent 6 2 2 5" xfId="1812"/>
    <cellStyle name="Percent 6 2 2 5 2" xfId="3946"/>
    <cellStyle name="Percent 6 2 2 5 3" xfId="2794"/>
    <cellStyle name="Percent 6 2 2 6" xfId="3339"/>
    <cellStyle name="Percent 6 2 2 7" xfId="2360"/>
    <cellStyle name="Percent 6 2 3" xfId="1374"/>
    <cellStyle name="Percent 6 2 3 2" xfId="1448"/>
    <cellStyle name="Percent 6 2 3 2 2" xfId="1939"/>
    <cellStyle name="Percent 6 2 3 2 2 2" xfId="4036"/>
    <cellStyle name="Percent 6 2 3 2 2 3" xfId="2918"/>
    <cellStyle name="Percent 6 2 3 2 3" xfId="3429"/>
    <cellStyle name="Percent 6 2 3 2 4" xfId="2450"/>
    <cellStyle name="Percent 6 2 3 3" xfId="1756"/>
    <cellStyle name="Percent 6 2 3 3 2" xfId="4337"/>
    <cellStyle name="Percent 6 2 3 3 3" xfId="3730"/>
    <cellStyle name="Percent 6 2 3 3 4" xfId="2751"/>
    <cellStyle name="Percent 6 2 3 4" xfId="1832"/>
    <cellStyle name="Percent 6 2 3 4 2" xfId="3975"/>
    <cellStyle name="Percent 6 2 3 4 3" xfId="2814"/>
    <cellStyle name="Percent 6 2 3 5" xfId="3368"/>
    <cellStyle name="Percent 6 2 3 6" xfId="2389"/>
    <cellStyle name="Percent 6 2 4" xfId="1410"/>
    <cellStyle name="Percent 6 2 4 2" xfId="1893"/>
    <cellStyle name="Percent 6 2 4 2 2" xfId="3998"/>
    <cellStyle name="Percent 6 2 4 2 3" xfId="2872"/>
    <cellStyle name="Percent 6 2 4 3" xfId="3391"/>
    <cellStyle name="Percent 6 2 4 4" xfId="2412"/>
    <cellStyle name="Percent 6 2 5" xfId="1503"/>
    <cellStyle name="Percent 6 2 5 2" xfId="4090"/>
    <cellStyle name="Percent 6 2 5 3" xfId="3483"/>
    <cellStyle name="Percent 6 2 5 4" xfId="2504"/>
    <cellStyle name="Percent 6 2 6" xfId="1794"/>
    <cellStyle name="Percent 6 2 6 2" xfId="3754"/>
    <cellStyle name="Percent 6 2 6 3" xfId="2776"/>
    <cellStyle name="Percent 6 2 7" xfId="3147"/>
    <cellStyle name="Percent 6 2 8" xfId="2168"/>
    <cellStyle name="Percent 6 3" xfId="1341"/>
    <cellStyle name="Percent 6 3 2" xfId="1375"/>
    <cellStyle name="Percent 6 3 2 2" xfId="1457"/>
    <cellStyle name="Percent 6 3 2 2 2" xfId="1948"/>
    <cellStyle name="Percent 6 3 2 2 2 2" xfId="4045"/>
    <cellStyle name="Percent 6 3 2 2 2 3" xfId="2927"/>
    <cellStyle name="Percent 6 3 2 2 3" xfId="3438"/>
    <cellStyle name="Percent 6 3 2 2 4" xfId="2459"/>
    <cellStyle name="Percent 6 3 2 3" xfId="1757"/>
    <cellStyle name="Percent 6 3 2 3 2" xfId="4338"/>
    <cellStyle name="Percent 6 3 2 3 3" xfId="3731"/>
    <cellStyle name="Percent 6 3 2 3 4" xfId="2752"/>
    <cellStyle name="Percent 6 3 2 4" xfId="1841"/>
    <cellStyle name="Percent 6 3 2 4 2" xfId="3976"/>
    <cellStyle name="Percent 6 3 2 4 3" xfId="2823"/>
    <cellStyle name="Percent 6 3 2 5" xfId="3369"/>
    <cellStyle name="Percent 6 3 2 6" xfId="2390"/>
    <cellStyle name="Percent 6 3 3" xfId="1429"/>
    <cellStyle name="Percent 6 3 3 2" xfId="1902"/>
    <cellStyle name="Percent 6 3 3 2 2" xfId="4017"/>
    <cellStyle name="Percent 6 3 3 2 3" xfId="2881"/>
    <cellStyle name="Percent 6 3 3 3" xfId="3410"/>
    <cellStyle name="Percent 6 3 3 4" xfId="2431"/>
    <cellStyle name="Percent 6 3 4" xfId="1522"/>
    <cellStyle name="Percent 6 3 4 2" xfId="4109"/>
    <cellStyle name="Percent 6 3 4 3" xfId="3502"/>
    <cellStyle name="Percent 6 3 4 4" xfId="2523"/>
    <cellStyle name="Percent 6 3 5" xfId="1813"/>
    <cellStyle name="Percent 6 3 5 2" xfId="3947"/>
    <cellStyle name="Percent 6 3 5 3" xfId="2795"/>
    <cellStyle name="Percent 6 3 6" xfId="3340"/>
    <cellStyle name="Percent 6 3 7" xfId="2361"/>
    <cellStyle name="Percent 6 4" xfId="1376"/>
    <cellStyle name="Percent 6 4 2" xfId="1439"/>
    <cellStyle name="Percent 6 4 2 2" xfId="1930"/>
    <cellStyle name="Percent 6 4 2 2 2" xfId="4027"/>
    <cellStyle name="Percent 6 4 2 2 3" xfId="2909"/>
    <cellStyle name="Percent 6 4 2 3" xfId="3420"/>
    <cellStyle name="Percent 6 4 2 4" xfId="2441"/>
    <cellStyle name="Percent 6 4 3" xfId="1758"/>
    <cellStyle name="Percent 6 4 3 2" xfId="4339"/>
    <cellStyle name="Percent 6 4 3 3" xfId="3732"/>
    <cellStyle name="Percent 6 4 3 4" xfId="2753"/>
    <cellStyle name="Percent 6 4 4" xfId="1823"/>
    <cellStyle name="Percent 6 4 4 2" xfId="3977"/>
    <cellStyle name="Percent 6 4 4 3" xfId="2805"/>
    <cellStyle name="Percent 6 4 5" xfId="3370"/>
    <cellStyle name="Percent 6 4 6" xfId="2391"/>
    <cellStyle name="Percent 6 5" xfId="1402"/>
    <cellStyle name="Percent 6 5 2" xfId="1884"/>
    <cellStyle name="Percent 6 5 2 2" xfId="3990"/>
    <cellStyle name="Percent 6 5 2 3" xfId="2863"/>
    <cellStyle name="Percent 6 5 3" xfId="3383"/>
    <cellStyle name="Percent 6 5 4" xfId="2404"/>
    <cellStyle name="Percent 6 6" xfId="1502"/>
    <cellStyle name="Percent 6 6 2" xfId="4089"/>
    <cellStyle name="Percent 6 6 3" xfId="3482"/>
    <cellStyle name="Percent 6 6 4" xfId="2503"/>
    <cellStyle name="Percent 6 7" xfId="1786"/>
    <cellStyle name="Percent 6 7 2" xfId="3745"/>
    <cellStyle name="Percent 6 7 3" xfId="2768"/>
    <cellStyle name="Percent 6 8" xfId="3137"/>
    <cellStyle name="Percent 6 9" xfId="2158"/>
    <cellStyle name="Percent 7" xfId="780"/>
    <cellStyle name="Percent 7 2" xfId="835"/>
    <cellStyle name="Percent 7 2 2" xfId="1342"/>
    <cellStyle name="Percent 7 2 2 2" xfId="1377"/>
    <cellStyle name="Percent 7 2 2 2 2" xfId="1467"/>
    <cellStyle name="Percent 7 2 2 2 2 2" xfId="1958"/>
    <cellStyle name="Percent 7 2 2 2 2 2 2" xfId="4055"/>
    <cellStyle name="Percent 7 2 2 2 2 2 3" xfId="2937"/>
    <cellStyle name="Percent 7 2 2 2 2 3" xfId="3448"/>
    <cellStyle name="Percent 7 2 2 2 2 4" xfId="2469"/>
    <cellStyle name="Percent 7 2 2 2 3" xfId="1759"/>
    <cellStyle name="Percent 7 2 2 2 3 2" xfId="4340"/>
    <cellStyle name="Percent 7 2 2 2 3 3" xfId="3733"/>
    <cellStyle name="Percent 7 2 2 2 3 4" xfId="2754"/>
    <cellStyle name="Percent 7 2 2 2 4" xfId="1851"/>
    <cellStyle name="Percent 7 2 2 2 4 2" xfId="3978"/>
    <cellStyle name="Percent 7 2 2 2 4 3" xfId="2833"/>
    <cellStyle name="Percent 7 2 2 2 5" xfId="3371"/>
    <cellStyle name="Percent 7 2 2 2 6" xfId="2392"/>
    <cellStyle name="Percent 7 2 2 3" xfId="1430"/>
    <cellStyle name="Percent 7 2 2 3 2" xfId="1912"/>
    <cellStyle name="Percent 7 2 2 3 2 2" xfId="4018"/>
    <cellStyle name="Percent 7 2 2 3 2 3" xfId="2891"/>
    <cellStyle name="Percent 7 2 2 3 3" xfId="3411"/>
    <cellStyle name="Percent 7 2 2 3 4" xfId="2432"/>
    <cellStyle name="Percent 7 2 2 4" xfId="1523"/>
    <cellStyle name="Percent 7 2 2 4 2" xfId="4110"/>
    <cellStyle name="Percent 7 2 2 4 3" xfId="3503"/>
    <cellStyle name="Percent 7 2 2 4 4" xfId="2524"/>
    <cellStyle name="Percent 7 2 2 5" xfId="1814"/>
    <cellStyle name="Percent 7 2 2 5 2" xfId="3948"/>
    <cellStyle name="Percent 7 2 2 5 3" xfId="2796"/>
    <cellStyle name="Percent 7 2 2 6" xfId="3341"/>
    <cellStyle name="Percent 7 2 2 7" xfId="2362"/>
    <cellStyle name="Percent 7 2 3" xfId="1378"/>
    <cellStyle name="Percent 7 2 3 2" xfId="1449"/>
    <cellStyle name="Percent 7 2 3 2 2" xfId="1940"/>
    <cellStyle name="Percent 7 2 3 2 2 2" xfId="4037"/>
    <cellStyle name="Percent 7 2 3 2 2 3" xfId="2919"/>
    <cellStyle name="Percent 7 2 3 2 3" xfId="3430"/>
    <cellStyle name="Percent 7 2 3 2 4" xfId="2451"/>
    <cellStyle name="Percent 7 2 3 3" xfId="1760"/>
    <cellStyle name="Percent 7 2 3 3 2" xfId="4341"/>
    <cellStyle name="Percent 7 2 3 3 3" xfId="3734"/>
    <cellStyle name="Percent 7 2 3 3 4" xfId="2755"/>
    <cellStyle name="Percent 7 2 3 4" xfId="1833"/>
    <cellStyle name="Percent 7 2 3 4 2" xfId="3979"/>
    <cellStyle name="Percent 7 2 3 4 3" xfId="2815"/>
    <cellStyle name="Percent 7 2 3 5" xfId="3372"/>
    <cellStyle name="Percent 7 2 3 6" xfId="2393"/>
    <cellStyle name="Percent 7 2 4" xfId="1411"/>
    <cellStyle name="Percent 7 2 4 2" xfId="1894"/>
    <cellStyle name="Percent 7 2 4 2 2" xfId="3999"/>
    <cellStyle name="Percent 7 2 4 2 3" xfId="2873"/>
    <cellStyle name="Percent 7 2 4 3" xfId="3392"/>
    <cellStyle name="Percent 7 2 4 4" xfId="2413"/>
    <cellStyle name="Percent 7 2 5" xfId="1505"/>
    <cellStyle name="Percent 7 2 5 2" xfId="4092"/>
    <cellStyle name="Percent 7 2 5 3" xfId="3485"/>
    <cellStyle name="Percent 7 2 5 4" xfId="2506"/>
    <cellStyle name="Percent 7 2 6" xfId="1795"/>
    <cellStyle name="Percent 7 2 6 2" xfId="3755"/>
    <cellStyle name="Percent 7 2 6 3" xfId="2777"/>
    <cellStyle name="Percent 7 2 7" xfId="3148"/>
    <cellStyle name="Percent 7 2 8" xfId="2169"/>
    <cellStyle name="Percent 7 3" xfId="1343"/>
    <cellStyle name="Percent 7 3 2" xfId="1379"/>
    <cellStyle name="Percent 7 3 2 2" xfId="1458"/>
    <cellStyle name="Percent 7 3 2 2 2" xfId="1949"/>
    <cellStyle name="Percent 7 3 2 2 2 2" xfId="4046"/>
    <cellStyle name="Percent 7 3 2 2 2 3" xfId="2928"/>
    <cellStyle name="Percent 7 3 2 2 3" xfId="3439"/>
    <cellStyle name="Percent 7 3 2 2 4" xfId="2460"/>
    <cellStyle name="Percent 7 3 2 3" xfId="1761"/>
    <cellStyle name="Percent 7 3 2 3 2" xfId="4342"/>
    <cellStyle name="Percent 7 3 2 3 3" xfId="3735"/>
    <cellStyle name="Percent 7 3 2 3 4" xfId="2756"/>
    <cellStyle name="Percent 7 3 2 4" xfId="1842"/>
    <cellStyle name="Percent 7 3 2 4 2" xfId="3980"/>
    <cellStyle name="Percent 7 3 2 4 3" xfId="2824"/>
    <cellStyle name="Percent 7 3 2 5" xfId="3373"/>
    <cellStyle name="Percent 7 3 2 6" xfId="2394"/>
    <cellStyle name="Percent 7 3 3" xfId="1431"/>
    <cellStyle name="Percent 7 3 3 2" xfId="1903"/>
    <cellStyle name="Percent 7 3 3 2 2" xfId="4019"/>
    <cellStyle name="Percent 7 3 3 2 3" xfId="2882"/>
    <cellStyle name="Percent 7 3 3 3" xfId="3412"/>
    <cellStyle name="Percent 7 3 3 4" xfId="2433"/>
    <cellStyle name="Percent 7 3 4" xfId="1524"/>
    <cellStyle name="Percent 7 3 4 2" xfId="4111"/>
    <cellStyle name="Percent 7 3 4 3" xfId="3504"/>
    <cellStyle name="Percent 7 3 4 4" xfId="2525"/>
    <cellStyle name="Percent 7 3 5" xfId="1815"/>
    <cellStyle name="Percent 7 3 5 2" xfId="3949"/>
    <cellStyle name="Percent 7 3 5 3" xfId="2797"/>
    <cellStyle name="Percent 7 3 6" xfId="3342"/>
    <cellStyle name="Percent 7 3 7" xfId="2363"/>
    <cellStyle name="Percent 7 4" xfId="1380"/>
    <cellStyle name="Percent 7 4 2" xfId="1440"/>
    <cellStyle name="Percent 7 4 2 2" xfId="1931"/>
    <cellStyle name="Percent 7 4 2 2 2" xfId="4028"/>
    <cellStyle name="Percent 7 4 2 2 3" xfId="2910"/>
    <cellStyle name="Percent 7 4 2 3" xfId="3421"/>
    <cellStyle name="Percent 7 4 2 4" xfId="2442"/>
    <cellStyle name="Percent 7 4 3" xfId="1762"/>
    <cellStyle name="Percent 7 4 3 2" xfId="4343"/>
    <cellStyle name="Percent 7 4 3 3" xfId="3736"/>
    <cellStyle name="Percent 7 4 3 4" xfId="2757"/>
    <cellStyle name="Percent 7 4 4" xfId="1824"/>
    <cellStyle name="Percent 7 4 4 2" xfId="3981"/>
    <cellStyle name="Percent 7 4 4 3" xfId="2806"/>
    <cellStyle name="Percent 7 4 5" xfId="3374"/>
    <cellStyle name="Percent 7 4 6" xfId="2395"/>
    <cellStyle name="Percent 7 5" xfId="1403"/>
    <cellStyle name="Percent 7 5 2" xfId="1885"/>
    <cellStyle name="Percent 7 5 2 2" xfId="3991"/>
    <cellStyle name="Percent 7 5 2 3" xfId="2864"/>
    <cellStyle name="Percent 7 5 3" xfId="3384"/>
    <cellStyle name="Percent 7 5 4" xfId="2405"/>
    <cellStyle name="Percent 7 6" xfId="1504"/>
    <cellStyle name="Percent 7 6 2" xfId="4091"/>
    <cellStyle name="Percent 7 6 3" xfId="3484"/>
    <cellStyle name="Percent 7 6 4" xfId="2505"/>
    <cellStyle name="Percent 7 7" xfId="1787"/>
    <cellStyle name="Percent 7 7 2" xfId="3746"/>
    <cellStyle name="Percent 7 7 3" xfId="2769"/>
    <cellStyle name="Percent 7 8" xfId="3138"/>
    <cellStyle name="Percent 7 9" xfId="2159"/>
    <cellStyle name="Percent 8" xfId="1344"/>
    <cellStyle name="Percent 8 2" xfId="1475"/>
    <cellStyle name="Percent 8 3" xfId="1526"/>
    <cellStyle name="Percent 8 3 2" xfId="4113"/>
    <cellStyle name="Percent 8 3 3" xfId="3506"/>
    <cellStyle name="Percent 8 3 4" xfId="2527"/>
    <cellStyle name="Percent 8 4" xfId="3950"/>
    <cellStyle name="Percent 8 5" xfId="3343"/>
    <cellStyle name="Percent 8 6" xfId="2364"/>
    <cellStyle name="Percent 9" xfId="1725"/>
    <cellStyle name="Percent 9 2" xfId="1876"/>
    <cellStyle name="Percent 9 2 2" xfId="4306"/>
    <cellStyle name="Percent 9 3" xfId="3699"/>
    <cellStyle name="Percent 9 4" xfId="2720"/>
    <cellStyle name="Standaard_Balance sheet" xfId="1345"/>
    <cellStyle name="Style 1" xfId="1346"/>
    <cellStyle name="Sum" xfId="114"/>
    <cellStyle name="Sum %of HV" xfId="115"/>
    <cellStyle name="SummaryHdgs" xfId="1347"/>
    <cellStyle name="time" xfId="116"/>
    <cellStyle name="Title" xfId="117" builtinId="15" customBuiltin="1"/>
    <cellStyle name="Title 10" xfId="781"/>
    <cellStyle name="Title 11" xfId="782"/>
    <cellStyle name="Title 12" xfId="783"/>
    <cellStyle name="Title 13" xfId="784"/>
    <cellStyle name="Title 14" xfId="785"/>
    <cellStyle name="Title 2" xfId="786"/>
    <cellStyle name="Title 3" xfId="787"/>
    <cellStyle name="Title 4" xfId="788"/>
    <cellStyle name="Title 5" xfId="789"/>
    <cellStyle name="Title 6" xfId="790"/>
    <cellStyle name="Title 7" xfId="791"/>
    <cellStyle name="Title 8" xfId="792"/>
    <cellStyle name="Title 9" xfId="793"/>
    <cellStyle name="Total" xfId="118" builtinId="25" customBuiltin="1"/>
    <cellStyle name="Total 10" xfId="794"/>
    <cellStyle name="Total 11" xfId="795"/>
    <cellStyle name="Total 12" xfId="796"/>
    <cellStyle name="Total 13" xfId="797"/>
    <cellStyle name="Total 14" xfId="798"/>
    <cellStyle name="Total 2" xfId="799"/>
    <cellStyle name="Total 3" xfId="800"/>
    <cellStyle name="Total 4" xfId="801"/>
    <cellStyle name="Total 5" xfId="802"/>
    <cellStyle name="Total 6" xfId="803"/>
    <cellStyle name="Total 7" xfId="804"/>
    <cellStyle name="Total 8" xfId="805"/>
    <cellStyle name="Total 9" xfId="806"/>
    <cellStyle name="Underline 2" xfId="119"/>
    <cellStyle name="Unlocked" xfId="1348"/>
    <cellStyle name="Warning Text" xfId="120" builtinId="11" customBuiltin="1"/>
    <cellStyle name="Warning Text 10" xfId="807"/>
    <cellStyle name="Warning Text 11" xfId="808"/>
    <cellStyle name="Warning Text 12" xfId="809"/>
    <cellStyle name="Warning Text 13" xfId="810"/>
    <cellStyle name="Warning Text 14" xfId="811"/>
    <cellStyle name="Warning Text 15" xfId="1381"/>
    <cellStyle name="Warning Text 2" xfId="812"/>
    <cellStyle name="Warning Text 3" xfId="813"/>
    <cellStyle name="Warning Text 4" xfId="814"/>
    <cellStyle name="Warning Text 5" xfId="815"/>
    <cellStyle name="Warning Text 6" xfId="816"/>
    <cellStyle name="Warning Text 7" xfId="817"/>
    <cellStyle name="Warning Text 8" xfId="818"/>
    <cellStyle name="Warning Text 9" xfId="819"/>
    <cellStyle name="Year" xfId="121"/>
    <cellStyle name="Year 2" xfId="820"/>
    <cellStyle name="Year 3" xfId="821"/>
    <cellStyle name="Year 4" xfId="822"/>
    <cellStyle name="Year 5" xfId="823"/>
    <cellStyle name="Year 6" xfId="824"/>
    <cellStyle name="Year 7" xfId="825"/>
    <cellStyle name="Year 8" xfId="4351"/>
  </cellStyles>
  <dxfs count="109">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lor rgb="FF9C0006"/>
      </font>
      <fill>
        <patternFill>
          <bgColor rgb="FFFFC7CE"/>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ndense val="0"/>
        <extend val="0"/>
        <color indexed="42"/>
      </font>
    </dxf>
    <dxf>
      <font>
        <b/>
        <i val="0"/>
        <condense val="0"/>
        <extend val="0"/>
      </font>
      <fill>
        <patternFill>
          <bgColor indexed="9"/>
        </patternFill>
      </fill>
    </dxf>
    <dxf>
      <font>
        <b/>
        <i val="0"/>
        <condense val="0"/>
        <extend val="0"/>
      </font>
      <fill>
        <patternFill>
          <bgColor indexed="9"/>
        </patternFill>
      </fill>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b/>
        <i val="0"/>
      </font>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b/>
        <i val="0"/>
      </font>
    </dxf>
    <dxf>
      <font>
        <b/>
        <i val="0"/>
      </font>
    </dxf>
    <dxf>
      <fill>
        <patternFill>
          <bgColor indexed="10"/>
        </patternFill>
      </fill>
    </dxf>
  </dxfs>
  <tableStyles count="0" defaultTableStyle="TableStyleMedium2" defaultPivotStyle="PivotStyleLight16"/>
  <colors>
    <mruColors>
      <color rgb="FFCCFF66"/>
      <color rgb="FF9999FF"/>
      <color rgb="FF99FF66"/>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8849" name="Line 2"/>
        <xdr:cNvSpPr>
          <a:spLocks noChangeShapeType="1"/>
        </xdr:cNvSpPr>
      </xdr:nvSpPr>
      <xdr:spPr bwMode="auto">
        <a:xfrm flipH="1">
          <a:off x="0" y="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0</xdr:row>
      <xdr:rowOff>0</xdr:rowOff>
    </xdr:from>
    <xdr:to>
      <xdr:col>2</xdr:col>
      <xdr:colOff>0</xdr:colOff>
      <xdr:row>0</xdr:row>
      <xdr:rowOff>0</xdr:rowOff>
    </xdr:to>
    <xdr:sp macro="" textlink="">
      <xdr:nvSpPr>
        <xdr:cNvPr id="78850" name="Line 3"/>
        <xdr:cNvSpPr>
          <a:spLocks noChangeShapeType="1"/>
        </xdr:cNvSpPr>
      </xdr:nvSpPr>
      <xdr:spPr bwMode="auto">
        <a:xfrm>
          <a:off x="2105025" y="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0</xdr:row>
      <xdr:rowOff>0</xdr:rowOff>
    </xdr:from>
    <xdr:to>
      <xdr:col>2</xdr:col>
      <xdr:colOff>0</xdr:colOff>
      <xdr:row>0</xdr:row>
      <xdr:rowOff>0</xdr:rowOff>
    </xdr:to>
    <xdr:sp macro="" textlink="">
      <xdr:nvSpPr>
        <xdr:cNvPr id="78851" name="Line 4"/>
        <xdr:cNvSpPr>
          <a:spLocks noChangeShapeType="1"/>
        </xdr:cNvSpPr>
      </xdr:nvSpPr>
      <xdr:spPr bwMode="auto">
        <a:xfrm>
          <a:off x="2105025" y="0"/>
          <a:ext cx="0" cy="0"/>
        </a:xfrm>
        <a:prstGeom prst="line">
          <a:avLst/>
        </a:prstGeom>
        <a:noFill/>
        <a:ln w="9525">
          <a:solidFill>
            <a:srgbClr val="000000"/>
          </a:solidFill>
          <a:round/>
          <a:headEnd/>
          <a:tailEnd type="triangle" w="med" len="med"/>
        </a:ln>
      </xdr:spPr>
    </xdr:sp>
    <xdr:clientData/>
  </xdr:twoCellAnchor>
  <xdr:twoCellAnchor>
    <xdr:from>
      <xdr:col>0</xdr:col>
      <xdr:colOff>171450</xdr:colOff>
      <xdr:row>0</xdr:row>
      <xdr:rowOff>0</xdr:rowOff>
    </xdr:from>
    <xdr:to>
      <xdr:col>0</xdr:col>
      <xdr:colOff>171450</xdr:colOff>
      <xdr:row>0</xdr:row>
      <xdr:rowOff>0</xdr:rowOff>
    </xdr:to>
    <xdr:sp macro="" textlink="">
      <xdr:nvSpPr>
        <xdr:cNvPr id="78852" name="Line 5"/>
        <xdr:cNvSpPr>
          <a:spLocks noChangeShapeType="1"/>
        </xdr:cNvSpPr>
      </xdr:nvSpPr>
      <xdr:spPr bwMode="auto">
        <a:xfrm>
          <a:off x="171450" y="0"/>
          <a:ext cx="0" cy="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ional%20Passenger\Tranz%20Metro%20Wellington\G.W.R.C%20and%20other%20stakeholders\GWRC\GWRC%20Reporting%20from%20Nov06\2010-11\Budget%20June%202011\Sept%2009%20Preliminary\AA%20Niks%20Files%202000\Inter%20Island%20and%20Retonnaging\TIL%20IM\Historical%20IIL%20Fares%20and%20V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2"/>
      <sheetName val="Fares"/>
      <sheetName val="Vols&amp;Rev"/>
      <sheetName val="Appendix"/>
    </sheetNames>
    <sheetDataSet>
      <sheetData sheetId="0" refreshError="1"/>
      <sheetData sheetId="1" refreshError="1"/>
      <sheetData sheetId="2" refreshError="1">
        <row r="5">
          <cell r="A5">
            <v>22859.193548387098</v>
          </cell>
          <cell r="B5">
            <v>2.75</v>
          </cell>
          <cell r="C5">
            <v>1.5</v>
          </cell>
          <cell r="D5">
            <v>14</v>
          </cell>
          <cell r="F5">
            <v>36.328947368421055</v>
          </cell>
          <cell r="G5">
            <v>184.94736842105263</v>
          </cell>
        </row>
        <row r="6">
          <cell r="A6">
            <v>23469</v>
          </cell>
          <cell r="B6">
            <v>2.25</v>
          </cell>
          <cell r="C6">
            <v>1.25</v>
          </cell>
          <cell r="D6">
            <v>12</v>
          </cell>
          <cell r="F6">
            <v>28.237500000000001</v>
          </cell>
          <cell r="G6">
            <v>150.60000000000002</v>
          </cell>
        </row>
        <row r="7">
          <cell r="A7">
            <v>24259</v>
          </cell>
          <cell r="B7">
            <v>2</v>
          </cell>
          <cell r="C7">
            <v>0.75</v>
          </cell>
          <cell r="D7">
            <v>11</v>
          </cell>
          <cell r="F7">
            <v>23.623529411764707</v>
          </cell>
          <cell r="G7">
            <v>129.92941176470589</v>
          </cell>
        </row>
        <row r="8">
          <cell r="A8">
            <v>25965</v>
          </cell>
          <cell r="B8">
            <v>2.2000000000000002</v>
          </cell>
          <cell r="C8">
            <v>0.85</v>
          </cell>
          <cell r="D8">
            <v>12.1</v>
          </cell>
          <cell r="F8">
            <v>19.04137931034483</v>
          </cell>
          <cell r="G8">
            <v>104.72758620689655</v>
          </cell>
        </row>
        <row r="9">
          <cell r="A9">
            <v>26085</v>
          </cell>
          <cell r="B9">
            <v>2.4</v>
          </cell>
          <cell r="C9">
            <v>0.95</v>
          </cell>
          <cell r="D9">
            <v>13.3</v>
          </cell>
          <cell r="F9">
            <v>20.772413793103446</v>
          </cell>
          <cell r="G9">
            <v>115.11379310344827</v>
          </cell>
        </row>
        <row r="10">
          <cell r="A10">
            <v>26238</v>
          </cell>
          <cell r="B10">
            <v>3</v>
          </cell>
          <cell r="C10">
            <v>1.2</v>
          </cell>
          <cell r="D10">
            <v>14</v>
          </cell>
          <cell r="F10">
            <v>25.96551724137931</v>
          </cell>
          <cell r="G10">
            <v>121.17241379310344</v>
          </cell>
        </row>
        <row r="11">
          <cell r="A11">
            <v>27791</v>
          </cell>
          <cell r="B11">
            <v>5</v>
          </cell>
          <cell r="C11">
            <v>2</v>
          </cell>
          <cell r="D11">
            <v>21</v>
          </cell>
          <cell r="F11">
            <v>25.226130653266331</v>
          </cell>
          <cell r="G11">
            <v>105.9497487437186</v>
          </cell>
        </row>
        <row r="12">
          <cell r="A12">
            <v>28126</v>
          </cell>
          <cell r="B12">
            <v>6</v>
          </cell>
          <cell r="C12">
            <v>2.4</v>
          </cell>
          <cell r="D12">
            <v>26.25</v>
          </cell>
          <cell r="F12">
            <v>26.537444933920703</v>
          </cell>
          <cell r="G12">
            <v>116.10132158590308</v>
          </cell>
        </row>
        <row r="13">
          <cell r="A13">
            <v>28460</v>
          </cell>
          <cell r="B13">
            <v>6.75</v>
          </cell>
          <cell r="C13">
            <v>2.7</v>
          </cell>
          <cell r="D13">
            <v>28</v>
          </cell>
          <cell r="F13">
            <v>29.854625550660792</v>
          </cell>
          <cell r="G13">
            <v>123.84140969162995</v>
          </cell>
        </row>
        <row r="14">
          <cell r="A14">
            <v>28672</v>
          </cell>
          <cell r="B14">
            <v>7.6</v>
          </cell>
          <cell r="C14">
            <v>3.05</v>
          </cell>
          <cell r="D14">
            <v>31.5</v>
          </cell>
          <cell r="F14">
            <v>29.923137254901956</v>
          </cell>
          <cell r="G14">
            <v>124.0235294117647</v>
          </cell>
        </row>
        <row r="15">
          <cell r="A15">
            <v>28976</v>
          </cell>
          <cell r="B15">
            <v>8.35</v>
          </cell>
          <cell r="C15">
            <v>3.35</v>
          </cell>
          <cell r="D15">
            <v>34.65</v>
          </cell>
          <cell r="F15">
            <v>29.210452961672473</v>
          </cell>
          <cell r="G15">
            <v>121.21463414634147</v>
          </cell>
        </row>
        <row r="16">
          <cell r="A16">
            <v>29129</v>
          </cell>
          <cell r="B16">
            <v>9.4</v>
          </cell>
          <cell r="C16">
            <v>3.75</v>
          </cell>
          <cell r="D16">
            <v>39</v>
          </cell>
          <cell r="F16">
            <v>27.921893491124262</v>
          </cell>
          <cell r="G16">
            <v>115.84615384615385</v>
          </cell>
        </row>
        <row r="17">
          <cell r="A17">
            <v>29281</v>
          </cell>
          <cell r="B17">
            <v>10.35</v>
          </cell>
          <cell r="C17">
            <v>4.1500000000000004</v>
          </cell>
          <cell r="D17">
            <v>43</v>
          </cell>
          <cell r="F17">
            <v>30.743786982248519</v>
          </cell>
          <cell r="G17">
            <v>127.72781065088758</v>
          </cell>
        </row>
        <row r="18">
          <cell r="A18">
            <v>29465</v>
          </cell>
          <cell r="B18">
            <v>11.4</v>
          </cell>
          <cell r="C18">
            <v>4.55</v>
          </cell>
          <cell r="D18">
            <v>48</v>
          </cell>
          <cell r="F18">
            <v>33.862721893491127</v>
          </cell>
          <cell r="G18">
            <v>142.57988165680473</v>
          </cell>
        </row>
        <row r="19">
          <cell r="A19">
            <v>29677</v>
          </cell>
          <cell r="B19">
            <v>13.7</v>
          </cell>
          <cell r="C19">
            <v>5.45</v>
          </cell>
          <cell r="D19">
            <v>57.6</v>
          </cell>
          <cell r="F19">
            <v>35.359383033419022</v>
          </cell>
          <cell r="G19">
            <v>148.66426735218511</v>
          </cell>
        </row>
        <row r="20">
          <cell r="A20">
            <v>29983</v>
          </cell>
          <cell r="B20">
            <v>15.5</v>
          </cell>
          <cell r="C20">
            <v>6.5</v>
          </cell>
          <cell r="D20">
            <v>66.2</v>
          </cell>
          <cell r="F20">
            <v>34.202197802197801</v>
          </cell>
          <cell r="G20">
            <v>146.07648351648353</v>
          </cell>
        </row>
        <row r="21">
          <cell r="A21">
            <v>30133</v>
          </cell>
          <cell r="B21">
            <v>16.7</v>
          </cell>
          <cell r="C21">
            <v>7</v>
          </cell>
          <cell r="D21">
            <v>66.2</v>
          </cell>
          <cell r="F21">
            <v>36.850109890109891</v>
          </cell>
          <cell r="G21">
            <v>146.07648351648353</v>
          </cell>
        </row>
        <row r="22">
          <cell r="A22">
            <v>31229</v>
          </cell>
          <cell r="B22">
            <v>20</v>
          </cell>
          <cell r="C22">
            <v>10</v>
          </cell>
          <cell r="D22">
            <v>85</v>
          </cell>
          <cell r="F22">
            <v>33.41098169717138</v>
          </cell>
          <cell r="G22">
            <v>141.99667221297838</v>
          </cell>
        </row>
        <row r="23">
          <cell r="A23">
            <v>31533</v>
          </cell>
          <cell r="B23">
            <v>25</v>
          </cell>
          <cell r="C23">
            <v>12.5</v>
          </cell>
          <cell r="D23">
            <v>105</v>
          </cell>
          <cell r="F23">
            <v>37.801204819277103</v>
          </cell>
          <cell r="G23">
            <v>158.76506024096383</v>
          </cell>
        </row>
        <row r="24">
          <cell r="A24">
            <v>32356</v>
          </cell>
          <cell r="B24">
            <v>30</v>
          </cell>
          <cell r="C24">
            <v>15</v>
          </cell>
          <cell r="D24">
            <v>130</v>
          </cell>
          <cell r="F24">
            <v>35.857142857142854</v>
          </cell>
          <cell r="G24">
            <v>155.38095238095238</v>
          </cell>
        </row>
        <row r="25">
          <cell r="A25">
            <v>32721</v>
          </cell>
          <cell r="B25">
            <v>30.5</v>
          </cell>
          <cell r="C25">
            <v>15.25</v>
          </cell>
          <cell r="D25">
            <v>132.5</v>
          </cell>
          <cell r="F25">
            <v>34.916761687571267</v>
          </cell>
          <cell r="G25">
            <v>151.68757126567846</v>
          </cell>
        </row>
        <row r="26">
          <cell r="A26">
            <v>33055</v>
          </cell>
          <cell r="B26">
            <v>32</v>
          </cell>
          <cell r="C26">
            <v>16</v>
          </cell>
          <cell r="D26">
            <v>140</v>
          </cell>
          <cell r="F26">
            <v>34.033898305084747</v>
          </cell>
          <cell r="G26">
            <v>148.89830508474577</v>
          </cell>
        </row>
        <row r="27">
          <cell r="A27">
            <v>33298</v>
          </cell>
          <cell r="B27">
            <v>33</v>
          </cell>
          <cell r="C27">
            <v>16.5</v>
          </cell>
          <cell r="D27">
            <v>145</v>
          </cell>
          <cell r="F27">
            <v>34.121524201853759</v>
          </cell>
          <cell r="G27">
            <v>149.92790937178168</v>
          </cell>
        </row>
        <row r="28">
          <cell r="A28">
            <v>33420</v>
          </cell>
          <cell r="B28">
            <v>35</v>
          </cell>
          <cell r="C28">
            <v>17.5</v>
          </cell>
          <cell r="D28">
            <v>150</v>
          </cell>
          <cell r="F28">
            <v>36.189495365602475</v>
          </cell>
          <cell r="G28">
            <v>155.09783728115346</v>
          </cell>
        </row>
        <row r="29">
          <cell r="A29">
            <v>33786</v>
          </cell>
          <cell r="B29">
            <v>36</v>
          </cell>
          <cell r="C29">
            <v>18</v>
          </cell>
          <cell r="D29">
            <v>150</v>
          </cell>
          <cell r="F29">
            <v>36.881632653061224</v>
          </cell>
          <cell r="G29">
            <v>153.67346938775512</v>
          </cell>
        </row>
        <row r="30">
          <cell r="A30">
            <v>34213</v>
          </cell>
          <cell r="B30">
            <v>38</v>
          </cell>
          <cell r="C30">
            <v>19</v>
          </cell>
          <cell r="D30">
            <v>150</v>
          </cell>
          <cell r="F30">
            <v>38.420946626384698</v>
          </cell>
          <cell r="G30">
            <v>151.6616314199396</v>
          </cell>
        </row>
        <row r="31">
          <cell r="A31">
            <v>34973</v>
          </cell>
          <cell r="B31">
            <v>44</v>
          </cell>
          <cell r="C31">
            <v>22</v>
          </cell>
          <cell r="D31">
            <v>160</v>
          </cell>
          <cell r="F31">
            <v>44</v>
          </cell>
          <cell r="G31">
            <v>160</v>
          </cell>
        </row>
      </sheetData>
      <sheetData sheetId="3" refreshError="1">
        <row r="3">
          <cell r="A3">
            <v>1963</v>
          </cell>
          <cell r="H3">
            <v>110143</v>
          </cell>
          <cell r="K3">
            <v>21474</v>
          </cell>
          <cell r="M3">
            <v>608340</v>
          </cell>
          <cell r="O3">
            <v>7830427.692307693</v>
          </cell>
        </row>
        <row r="4">
          <cell r="A4">
            <v>1964</v>
          </cell>
          <cell r="H4">
            <v>172778</v>
          </cell>
          <cell r="K4">
            <v>37362</v>
          </cell>
          <cell r="M4">
            <v>919180</v>
          </cell>
          <cell r="O4">
            <v>11535709</v>
          </cell>
        </row>
        <row r="5">
          <cell r="A5">
            <v>1965</v>
          </cell>
          <cell r="H5">
            <v>193028</v>
          </cell>
          <cell r="K5">
            <v>45592</v>
          </cell>
          <cell r="M5">
            <v>972510</v>
          </cell>
          <cell r="O5">
            <v>11763855.903614458</v>
          </cell>
        </row>
        <row r="6">
          <cell r="A6">
            <v>1966</v>
          </cell>
          <cell r="H6">
            <v>197941</v>
          </cell>
          <cell r="K6">
            <v>51216</v>
          </cell>
          <cell r="M6">
            <v>907682</v>
          </cell>
          <cell r="O6">
            <v>10721326.211764706</v>
          </cell>
        </row>
        <row r="7">
          <cell r="A7">
            <v>1967</v>
          </cell>
          <cell r="H7">
            <v>294812</v>
          </cell>
          <cell r="K7">
            <v>60690</v>
          </cell>
          <cell r="M7">
            <v>1169354</v>
          </cell>
          <cell r="O7">
            <v>12901444.131868131</v>
          </cell>
        </row>
        <row r="8">
          <cell r="A8">
            <v>1968</v>
          </cell>
          <cell r="H8">
            <v>312855</v>
          </cell>
          <cell r="K8">
            <v>66067</v>
          </cell>
          <cell r="M8">
            <v>1245516</v>
          </cell>
          <cell r="O8">
            <v>13303170.893617021</v>
          </cell>
        </row>
        <row r="9">
          <cell r="A9">
            <v>1969</v>
          </cell>
          <cell r="H9">
            <v>349250</v>
          </cell>
          <cell r="K9">
            <v>76067</v>
          </cell>
          <cell r="M9">
            <v>1398189</v>
          </cell>
          <cell r="O9">
            <v>14179613.696969697</v>
          </cell>
        </row>
        <row r="10">
          <cell r="A10">
            <v>1970</v>
          </cell>
          <cell r="H10">
            <v>408285</v>
          </cell>
          <cell r="K10">
            <v>82006</v>
          </cell>
          <cell r="M10">
            <v>1604181</v>
          </cell>
          <cell r="O10">
            <v>15486516.576923076</v>
          </cell>
        </row>
        <row r="11">
          <cell r="A11">
            <v>1971</v>
          </cell>
          <cell r="H11">
            <v>423675</v>
          </cell>
          <cell r="K11">
            <v>83161</v>
          </cell>
          <cell r="M11">
            <v>1746116</v>
          </cell>
          <cell r="O11">
            <v>15112935.034482758</v>
          </cell>
        </row>
        <row r="12">
          <cell r="A12">
            <v>1972</v>
          </cell>
          <cell r="H12">
            <v>484339</v>
          </cell>
          <cell r="K12">
            <v>89557</v>
          </cell>
          <cell r="M12">
            <v>2313299</v>
          </cell>
          <cell r="O12">
            <v>18730259.645161293</v>
          </cell>
        </row>
        <row r="13">
          <cell r="A13">
            <v>1973</v>
          </cell>
          <cell r="H13">
            <v>521604</v>
          </cell>
          <cell r="K13">
            <v>104223</v>
          </cell>
          <cell r="M13">
            <v>2993350</v>
          </cell>
          <cell r="O13">
            <v>22427786.567164179</v>
          </cell>
        </row>
        <row r="14">
          <cell r="A14">
            <v>1974</v>
          </cell>
          <cell r="H14">
            <v>575352</v>
          </cell>
          <cell r="K14">
            <v>121553</v>
          </cell>
          <cell r="M14">
            <v>3447015</v>
          </cell>
          <cell r="O14">
            <v>23542877.959183671</v>
          </cell>
        </row>
        <row r="15">
          <cell r="A15">
            <v>1975</v>
          </cell>
          <cell r="H15">
            <v>647206</v>
          </cell>
          <cell r="K15">
            <v>132746</v>
          </cell>
          <cell r="M15">
            <v>3680830</v>
          </cell>
          <cell r="O15">
            <v>21867179.408284023</v>
          </cell>
        </row>
        <row r="16">
          <cell r="A16">
            <v>1976</v>
          </cell>
          <cell r="H16">
            <v>642240</v>
          </cell>
          <cell r="K16">
            <v>134378</v>
          </cell>
          <cell r="M16">
            <v>4087331</v>
          </cell>
          <cell r="O16">
            <v>20621509.165829144</v>
          </cell>
        </row>
        <row r="17">
          <cell r="A17">
            <v>1977</v>
          </cell>
          <cell r="H17">
            <v>668425</v>
          </cell>
          <cell r="K17">
            <v>141646</v>
          </cell>
          <cell r="M17">
            <v>6550211</v>
          </cell>
          <cell r="O17">
            <v>28970977.286343612</v>
          </cell>
        </row>
        <row r="18">
          <cell r="A18">
            <v>1978</v>
          </cell>
          <cell r="H18">
            <v>707184</v>
          </cell>
          <cell r="K18">
            <v>148228</v>
          </cell>
          <cell r="M18">
            <v>7962323</v>
          </cell>
          <cell r="O18">
            <v>31349695.262745097</v>
          </cell>
        </row>
        <row r="19">
          <cell r="A19">
            <v>1979</v>
          </cell>
          <cell r="H19">
            <v>676697</v>
          </cell>
          <cell r="K19">
            <v>144551</v>
          </cell>
          <cell r="M19">
            <v>9071778</v>
          </cell>
          <cell r="O19">
            <v>31735418.508710802</v>
          </cell>
        </row>
        <row r="20">
          <cell r="A20">
            <v>1980</v>
          </cell>
          <cell r="H20">
            <v>670975</v>
          </cell>
          <cell r="K20">
            <v>132904</v>
          </cell>
          <cell r="M20">
            <v>10493328</v>
          </cell>
          <cell r="O20">
            <v>31169530.508875739</v>
          </cell>
        </row>
        <row r="21">
          <cell r="A21">
            <v>1981</v>
          </cell>
          <cell r="H21">
            <v>690140</v>
          </cell>
          <cell r="K21">
            <v>136790</v>
          </cell>
          <cell r="M21">
            <v>13281479</v>
          </cell>
          <cell r="O21">
            <v>34279190.01542417</v>
          </cell>
        </row>
        <row r="22">
          <cell r="A22">
            <v>1982</v>
          </cell>
          <cell r="H22">
            <v>760470</v>
          </cell>
          <cell r="K22">
            <v>147248</v>
          </cell>
          <cell r="M22">
            <v>17944804</v>
          </cell>
          <cell r="O22">
            <v>39596886.189010993</v>
          </cell>
        </row>
        <row r="23">
          <cell r="A23">
            <v>1983</v>
          </cell>
          <cell r="H23">
            <v>756656</v>
          </cell>
          <cell r="K23">
            <v>141324</v>
          </cell>
          <cell r="M23">
            <v>20888926</v>
          </cell>
          <cell r="O23">
            <v>42540530.839756593</v>
          </cell>
        </row>
        <row r="24">
          <cell r="A24">
            <v>1984</v>
          </cell>
          <cell r="H24">
            <v>715596</v>
          </cell>
          <cell r="K24">
            <v>138597</v>
          </cell>
          <cell r="M24">
            <v>20993565</v>
          </cell>
          <cell r="O24">
            <v>40847944.302325577</v>
          </cell>
        </row>
        <row r="25">
          <cell r="A25">
            <v>1985</v>
          </cell>
          <cell r="H25">
            <v>723689</v>
          </cell>
          <cell r="K25">
            <v>144333</v>
          </cell>
          <cell r="M25">
            <v>20950651</v>
          </cell>
          <cell r="O25">
            <v>34999090.855241269</v>
          </cell>
        </row>
        <row r="26">
          <cell r="A26">
            <v>1986</v>
          </cell>
          <cell r="H26">
            <v>705278</v>
          </cell>
          <cell r="K26">
            <v>151684</v>
          </cell>
          <cell r="M26">
            <v>24465585</v>
          </cell>
          <cell r="O26">
            <v>36993143.584337346</v>
          </cell>
        </row>
        <row r="27">
          <cell r="A27">
            <v>1987</v>
          </cell>
          <cell r="H27">
            <v>695311</v>
          </cell>
          <cell r="K27">
            <v>157585</v>
          </cell>
          <cell r="M27">
            <v>28229935</v>
          </cell>
          <cell r="O27">
            <v>35877031.316455692</v>
          </cell>
        </row>
        <row r="28">
          <cell r="A28">
            <v>1988</v>
          </cell>
          <cell r="H28">
            <v>677576</v>
          </cell>
          <cell r="K28">
            <v>160425</v>
          </cell>
          <cell r="M28">
            <v>29589000</v>
          </cell>
          <cell r="O28">
            <v>35365900</v>
          </cell>
        </row>
        <row r="29">
          <cell r="A29">
            <v>1989</v>
          </cell>
          <cell r="H29">
            <v>642223</v>
          </cell>
          <cell r="K29">
            <v>151896</v>
          </cell>
          <cell r="M29">
            <v>29750000</v>
          </cell>
          <cell r="O29">
            <v>34058152.793614596</v>
          </cell>
        </row>
        <row r="30">
          <cell r="A30">
            <v>1990</v>
          </cell>
          <cell r="H30">
            <v>739918</v>
          </cell>
          <cell r="K30">
            <v>162246</v>
          </cell>
          <cell r="M30">
            <v>30870000</v>
          </cell>
          <cell r="O30">
            <v>32832076.271186441</v>
          </cell>
        </row>
        <row r="31">
          <cell r="A31">
            <v>1991</v>
          </cell>
          <cell r="H31">
            <v>830383</v>
          </cell>
          <cell r="K31">
            <v>195215</v>
          </cell>
          <cell r="M31">
            <v>37000000</v>
          </cell>
          <cell r="O31">
            <v>38257466.52935119</v>
          </cell>
        </row>
        <row r="32">
          <cell r="A32">
            <v>1992</v>
          </cell>
          <cell r="H32">
            <v>808705</v>
          </cell>
          <cell r="K32">
            <v>177897</v>
          </cell>
          <cell r="M32">
            <v>38100000</v>
          </cell>
          <cell r="O32">
            <v>39033061.224489801</v>
          </cell>
        </row>
        <row r="33">
          <cell r="A33">
            <v>1993</v>
          </cell>
          <cell r="H33">
            <v>922540</v>
          </cell>
          <cell r="K33">
            <v>172493</v>
          </cell>
          <cell r="M33">
            <v>39600000</v>
          </cell>
          <cell r="O33">
            <v>40038670.69486405</v>
          </cell>
        </row>
        <row r="34">
          <cell r="A34">
            <v>1994</v>
          </cell>
          <cell r="H34">
            <v>966364</v>
          </cell>
          <cell r="K34">
            <v>181148</v>
          </cell>
          <cell r="M34">
            <v>42500000</v>
          </cell>
          <cell r="O34">
            <v>42500000</v>
          </cell>
        </row>
        <row r="35">
          <cell r="A35">
            <v>1995</v>
          </cell>
          <cell r="H35">
            <v>1065110</v>
          </cell>
          <cell r="K35">
            <v>209547</v>
          </cell>
          <cell r="M35">
            <v>47400000</v>
          </cell>
          <cell r="O35">
            <v>46056083.483938672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2"/>
    <pageSetUpPr fitToPage="1"/>
  </sheetPr>
  <dimension ref="A1:I51"/>
  <sheetViews>
    <sheetView tabSelected="1" workbookViewId="0">
      <selection activeCell="E26" sqref="E26"/>
    </sheetView>
  </sheetViews>
  <sheetFormatPr defaultRowHeight="12.75"/>
  <cols>
    <col min="1" max="1" width="38" customWidth="1"/>
    <col min="2" max="2" width="17" customWidth="1"/>
    <col min="3" max="3" width="13.85546875" customWidth="1"/>
    <col min="5" max="5" width="3.42578125" customWidth="1"/>
    <col min="6" max="7" width="14" bestFit="1" customWidth="1"/>
    <col min="8" max="8" width="13.85546875" customWidth="1"/>
    <col min="9" max="9" width="1.85546875" customWidth="1"/>
  </cols>
  <sheetData>
    <row r="1" spans="1:9" ht="15.75">
      <c r="A1" s="417" t="s">
        <v>470</v>
      </c>
      <c r="B1" s="35"/>
      <c r="C1" s="561" t="s">
        <v>1293</v>
      </c>
      <c r="D1" s="561" t="s">
        <v>1294</v>
      </c>
      <c r="E1" s="35"/>
      <c r="F1" s="35"/>
      <c r="G1" s="35"/>
      <c r="H1" s="35"/>
      <c r="I1" s="35"/>
    </row>
    <row r="2" spans="1:9" ht="15.75">
      <c r="A2" s="358" t="s">
        <v>1292</v>
      </c>
      <c r="B2" s="35"/>
      <c r="C2" s="561" t="s">
        <v>1160</v>
      </c>
      <c r="D2" s="561" t="s">
        <v>1295</v>
      </c>
      <c r="E2" s="35"/>
      <c r="F2" s="35"/>
      <c r="G2" s="35"/>
      <c r="H2" s="35"/>
      <c r="I2" s="35"/>
    </row>
    <row r="3" spans="1:9" ht="15.75">
      <c r="A3" s="358" t="s">
        <v>195</v>
      </c>
      <c r="B3" s="35"/>
      <c r="C3" s="35"/>
      <c r="D3" s="35"/>
      <c r="E3" s="35"/>
      <c r="F3" s="35"/>
      <c r="G3" s="35"/>
      <c r="H3" s="35"/>
      <c r="I3" s="35"/>
    </row>
    <row r="4" spans="1:9">
      <c r="A4" s="212" t="s">
        <v>610</v>
      </c>
      <c r="B4" s="212" t="s">
        <v>525</v>
      </c>
      <c r="C4" s="212" t="s">
        <v>526</v>
      </c>
      <c r="D4" s="171"/>
      <c r="E4" s="35"/>
      <c r="F4" s="214" t="s">
        <v>203</v>
      </c>
      <c r="G4" s="214" t="s">
        <v>692</v>
      </c>
      <c r="H4" s="214" t="s">
        <v>322</v>
      </c>
      <c r="I4" s="35"/>
    </row>
    <row r="5" spans="1:9" ht="19.5">
      <c r="A5" s="171" t="s">
        <v>139</v>
      </c>
      <c r="B5" s="171" t="s">
        <v>535</v>
      </c>
      <c r="C5" s="473" t="str">
        <f>IF(ROUND(F5,-1)&lt;&gt;ROUND(G5,-1),"Error","")</f>
        <v/>
      </c>
      <c r="D5" s="213" t="str">
        <f>IF(C5="","J","L")</f>
        <v>J</v>
      </c>
      <c r="E5" s="173"/>
      <c r="F5" s="174">
        <f>'Essbase final'!C338</f>
        <v>64656396.127130918</v>
      </c>
      <c r="G5" s="174">
        <f>'Essbase final'!C345</f>
        <v>64656396.127130918</v>
      </c>
      <c r="H5" s="175">
        <f>+F5-G5</f>
        <v>0</v>
      </c>
      <c r="I5" s="35"/>
    </row>
    <row r="6" spans="1:9" ht="19.5">
      <c r="A6" s="556" t="s">
        <v>1202</v>
      </c>
      <c r="B6" s="171" t="s">
        <v>527</v>
      </c>
      <c r="C6" s="474" t="str">
        <f>IF(ROUND(F6,-2)&lt;&gt;ROUND(G6,-2),"Error","")</f>
        <v/>
      </c>
      <c r="D6" s="213" t="str">
        <f>IF(C6="","J","L")</f>
        <v>J</v>
      </c>
      <c r="E6" s="35"/>
      <c r="F6" s="174">
        <f>'Bus-Base Data'!G112</f>
        <v>25359661.424363837</v>
      </c>
      <c r="G6" s="174">
        <f>'Essbase final'!D56</f>
        <v>25359661.424363829</v>
      </c>
      <c r="H6" s="175">
        <f>+F6-G6</f>
        <v>0</v>
      </c>
      <c r="I6" s="35"/>
    </row>
    <row r="7" spans="1:9" ht="19.5">
      <c r="A7" s="171" t="s">
        <v>140</v>
      </c>
      <c r="B7" s="171" t="s">
        <v>527</v>
      </c>
      <c r="C7" s="474" t="str">
        <f>IF(ROUND(F7,-1)&lt;&gt;ROUND(G7,-1),"Error","")</f>
        <v/>
      </c>
      <c r="D7" s="213" t="str">
        <f t="shared" ref="D7:D11" si="0">IF(C7="","J","L")</f>
        <v>J</v>
      </c>
      <c r="E7" s="35"/>
      <c r="F7" s="174">
        <f>'Bus-Base Data'!H112</f>
        <v>8515999.01367056</v>
      </c>
      <c r="G7" s="174">
        <f>'Essbase final'!D119</f>
        <v>8515999.0136705581</v>
      </c>
      <c r="H7" s="175">
        <f>+F7-G7</f>
        <v>0</v>
      </c>
      <c r="I7" s="35"/>
    </row>
    <row r="8" spans="1:9" ht="19.5">
      <c r="A8" s="171" t="s">
        <v>529</v>
      </c>
      <c r="B8" s="171" t="s">
        <v>530</v>
      </c>
      <c r="C8" s="474" t="str">
        <f>IF(ROUND(F8,-1)&lt;&gt;ROUND(G8,-1),"Error","")</f>
        <v/>
      </c>
      <c r="D8" s="213" t="str">
        <f t="shared" si="0"/>
        <v>J</v>
      </c>
      <c r="E8" s="35"/>
      <c r="F8" s="174">
        <f>'Rates Allocation'!Q59</f>
        <v>64656396.138531193</v>
      </c>
      <c r="G8" s="174">
        <f>'Essbase final'!C347</f>
        <v>64656396.127130911</v>
      </c>
      <c r="H8" s="176">
        <f>+F8-G8</f>
        <v>1.1400282382965088E-2</v>
      </c>
      <c r="I8" s="35"/>
    </row>
    <row r="9" spans="1:9">
      <c r="A9" s="172"/>
      <c r="B9" s="172"/>
      <c r="C9" s="475"/>
      <c r="E9" s="61"/>
      <c r="F9" s="177"/>
      <c r="G9" s="177"/>
      <c r="H9" s="178"/>
      <c r="I9" s="35"/>
    </row>
    <row r="10" spans="1:9" ht="19.5">
      <c r="A10" s="171" t="s">
        <v>473</v>
      </c>
      <c r="B10" s="171" t="s">
        <v>530</v>
      </c>
      <c r="C10" s="474" t="str">
        <f>IF(ROUND(F10,-1)&lt;&gt;ROUND(G10,-1),"Error","")</f>
        <v/>
      </c>
      <c r="D10" s="213" t="str">
        <f t="shared" si="0"/>
        <v>J</v>
      </c>
      <c r="E10" s="35"/>
      <c r="F10" s="174">
        <f>SUM('Rates Allocation'!K59:P59)</f>
        <v>64656396.138531201</v>
      </c>
      <c r="G10" s="174">
        <f>'Rates Allocation'!Q59</f>
        <v>64656396.138531193</v>
      </c>
      <c r="H10" s="175">
        <f>+F10-G10</f>
        <v>0</v>
      </c>
      <c r="I10" s="35"/>
    </row>
    <row r="11" spans="1:9" ht="19.5">
      <c r="A11" s="171" t="s">
        <v>533</v>
      </c>
      <c r="B11" s="171" t="s">
        <v>532</v>
      </c>
      <c r="C11" s="474" t="str">
        <f>IF(ROUND(F11,-1)&lt;&gt;ROUND(G11,-1),"Error","")</f>
        <v/>
      </c>
      <c r="D11" s="213" t="str">
        <f t="shared" si="0"/>
        <v>J</v>
      </c>
      <c r="E11" s="35"/>
      <c r="F11" s="174">
        <f>Compare!D56</f>
        <v>64656396.138531193</v>
      </c>
      <c r="G11" s="174">
        <f>'Rates Allocation'!Q59</f>
        <v>64656396.138531193</v>
      </c>
      <c r="H11" s="175">
        <f>+F11-G11</f>
        <v>0</v>
      </c>
      <c r="I11" s="35"/>
    </row>
    <row r="12" spans="1:9">
      <c r="A12" s="35"/>
      <c r="B12" s="35"/>
      <c r="C12" s="35"/>
      <c r="D12" s="35"/>
      <c r="E12" s="35"/>
      <c r="F12" s="35"/>
      <c r="G12" s="35"/>
      <c r="H12" s="35"/>
      <c r="I12" s="35"/>
    </row>
    <row r="13" spans="1:9" ht="15">
      <c r="A13" s="170" t="s">
        <v>534</v>
      </c>
      <c r="B13" s="35"/>
      <c r="C13" s="35"/>
      <c r="D13" s="35"/>
      <c r="E13" s="35"/>
      <c r="F13" s="35"/>
      <c r="G13" s="35"/>
      <c r="H13" s="35"/>
      <c r="I13" s="35"/>
    </row>
    <row r="14" spans="1:9" ht="15">
      <c r="A14" s="170"/>
      <c r="B14" s="35"/>
      <c r="C14" s="35"/>
      <c r="D14" s="35"/>
      <c r="E14" s="35"/>
      <c r="F14" s="35"/>
      <c r="G14" s="35"/>
      <c r="H14" s="35"/>
      <c r="I14" s="35"/>
    </row>
    <row r="15" spans="1:9">
      <c r="A15" s="947" t="s">
        <v>536</v>
      </c>
      <c r="B15" s="947"/>
      <c r="C15" s="947"/>
      <c r="D15" s="947"/>
      <c r="E15" s="179"/>
      <c r="F15" s="35"/>
      <c r="G15" s="35"/>
      <c r="H15" s="35"/>
      <c r="I15" s="35"/>
    </row>
    <row r="16" spans="1:9" ht="28.15" customHeight="1">
      <c r="A16" s="948" t="s">
        <v>566</v>
      </c>
      <c r="B16" s="948"/>
      <c r="C16" s="948"/>
      <c r="D16" s="948"/>
      <c r="E16" s="179"/>
      <c r="F16" s="35"/>
      <c r="G16" s="35"/>
      <c r="H16" s="35"/>
      <c r="I16" s="35"/>
    </row>
    <row r="17" spans="1:9" ht="27.6" customHeight="1">
      <c r="A17" s="948" t="s">
        <v>565</v>
      </c>
      <c r="B17" s="948"/>
      <c r="C17" s="948"/>
      <c r="D17" s="948"/>
      <c r="E17" s="179"/>
      <c r="F17" s="35"/>
      <c r="G17" s="35"/>
      <c r="H17" s="35"/>
      <c r="I17" s="35"/>
    </row>
    <row r="18" spans="1:9" ht="27" customHeight="1">
      <c r="A18" s="948" t="s">
        <v>567</v>
      </c>
      <c r="B18" s="948"/>
      <c r="C18" s="948"/>
      <c r="D18" s="948"/>
      <c r="E18" s="179"/>
      <c r="F18" s="35"/>
      <c r="G18" s="35"/>
      <c r="H18" s="35"/>
      <c r="I18" s="35"/>
    </row>
    <row r="19" spans="1:9" ht="28.15" customHeight="1">
      <c r="A19" s="948" t="s">
        <v>40</v>
      </c>
      <c r="B19" s="948"/>
      <c r="C19" s="948"/>
      <c r="D19" s="948"/>
      <c r="E19" s="179"/>
      <c r="F19" s="35"/>
      <c r="G19" s="35"/>
      <c r="H19" s="35"/>
      <c r="I19" s="35"/>
    </row>
    <row r="20" spans="1:9" ht="28.15" customHeight="1">
      <c r="A20" s="948" t="s">
        <v>960</v>
      </c>
      <c r="B20" s="948"/>
      <c r="C20" s="948"/>
      <c r="D20" s="948"/>
      <c r="E20" s="179"/>
      <c r="F20" s="35"/>
      <c r="G20" s="35"/>
      <c r="H20" s="35"/>
      <c r="I20" s="35"/>
    </row>
    <row r="21" spans="1:9" ht="27.6" customHeight="1">
      <c r="A21" s="948" t="s">
        <v>41</v>
      </c>
      <c r="B21" s="948"/>
      <c r="C21" s="948"/>
      <c r="D21" s="948"/>
      <c r="E21" s="179"/>
      <c r="F21" s="35"/>
      <c r="G21" s="35"/>
      <c r="H21" s="35"/>
      <c r="I21" s="35"/>
    </row>
    <row r="22" spans="1:9" ht="39" customHeight="1">
      <c r="A22" s="948" t="s">
        <v>42</v>
      </c>
      <c r="B22" s="948"/>
      <c r="C22" s="948"/>
      <c r="D22" s="948"/>
      <c r="E22" s="179"/>
      <c r="F22" s="35"/>
      <c r="G22" s="35"/>
      <c r="H22" s="35"/>
      <c r="I22" s="35"/>
    </row>
    <row r="23" spans="1:9">
      <c r="A23" s="947" t="s">
        <v>537</v>
      </c>
      <c r="B23" s="947"/>
      <c r="C23" s="947"/>
      <c r="D23" s="947"/>
      <c r="E23" s="35"/>
      <c r="F23" s="35"/>
      <c r="G23" s="35"/>
      <c r="H23" s="35"/>
      <c r="I23" s="35"/>
    </row>
    <row r="24" spans="1:9" ht="27.6" customHeight="1">
      <c r="A24" s="948" t="s">
        <v>538</v>
      </c>
      <c r="B24" s="948"/>
      <c r="C24" s="948"/>
      <c r="D24" s="948"/>
      <c r="E24" s="35"/>
      <c r="F24" s="35"/>
      <c r="G24" s="35"/>
      <c r="H24" s="35"/>
      <c r="I24" s="35"/>
    </row>
    <row r="25" spans="1:9" ht="27.6" customHeight="1">
      <c r="A25" s="948" t="s">
        <v>433</v>
      </c>
      <c r="B25" s="948"/>
      <c r="C25" s="948"/>
      <c r="D25" s="948"/>
      <c r="E25" s="35"/>
      <c r="F25" s="35"/>
      <c r="G25" s="35"/>
      <c r="H25" s="35"/>
      <c r="I25" s="35"/>
    </row>
    <row r="26" spans="1:9" ht="27.6" customHeight="1">
      <c r="A26" s="948" t="s">
        <v>597</v>
      </c>
      <c r="B26" s="948"/>
      <c r="C26" s="948"/>
      <c r="D26" s="948"/>
      <c r="E26" s="35"/>
      <c r="F26" s="35"/>
      <c r="G26" s="35"/>
      <c r="H26" s="35"/>
      <c r="I26" s="35"/>
    </row>
    <row r="27" spans="1:9" ht="28.9" customHeight="1">
      <c r="A27" s="948" t="s">
        <v>598</v>
      </c>
      <c r="B27" s="948"/>
      <c r="C27" s="948"/>
      <c r="D27" s="948"/>
      <c r="E27" s="35"/>
      <c r="F27" s="35"/>
      <c r="G27" s="35"/>
      <c r="H27" s="35"/>
      <c r="I27" s="35"/>
    </row>
    <row r="28" spans="1:9" ht="28.5" customHeight="1">
      <c r="A28" s="948" t="s">
        <v>599</v>
      </c>
      <c r="B28" s="948"/>
      <c r="C28" s="948"/>
      <c r="D28" s="948"/>
      <c r="E28" s="35"/>
      <c r="F28" s="35"/>
      <c r="G28" s="35"/>
      <c r="H28" s="35"/>
      <c r="I28" s="35"/>
    </row>
    <row r="29" spans="1:9">
      <c r="A29" s="949"/>
      <c r="B29" s="949"/>
      <c r="C29" s="949"/>
      <c r="D29" s="949"/>
      <c r="E29" s="35"/>
      <c r="F29" s="35"/>
      <c r="G29" s="35"/>
      <c r="H29" s="35"/>
      <c r="I29" s="35"/>
    </row>
    <row r="30" spans="1:9" ht="15">
      <c r="A30" s="170" t="s">
        <v>540</v>
      </c>
      <c r="B30" s="35"/>
      <c r="C30" s="35"/>
      <c r="D30" s="35"/>
      <c r="E30" s="35"/>
      <c r="F30" s="35"/>
      <c r="G30" s="35"/>
      <c r="H30" s="35"/>
      <c r="I30" s="35"/>
    </row>
    <row r="31" spans="1:9">
      <c r="A31" s="35"/>
      <c r="B31" s="35"/>
      <c r="C31" s="35"/>
      <c r="D31" s="35"/>
      <c r="E31" s="35"/>
      <c r="F31" s="35"/>
      <c r="G31" s="35"/>
      <c r="H31" s="35"/>
      <c r="I31" s="35"/>
    </row>
    <row r="32" spans="1:9" ht="13.5" thickBot="1">
      <c r="A32" s="339" t="s">
        <v>197</v>
      </c>
      <c r="B32" s="35"/>
      <c r="C32" s="35"/>
      <c r="D32" s="35"/>
      <c r="E32" s="35"/>
      <c r="F32" s="35"/>
      <c r="G32" s="35"/>
      <c r="H32" s="35"/>
      <c r="I32" s="35"/>
    </row>
    <row r="33" spans="1:9" ht="14.25" thickTop="1" thickBot="1">
      <c r="A33" s="339" t="s">
        <v>531</v>
      </c>
      <c r="B33" s="35"/>
      <c r="C33" s="35"/>
      <c r="D33" s="35"/>
      <c r="E33" s="35"/>
      <c r="F33" s="35"/>
      <c r="G33" s="35"/>
      <c r="H33" s="35"/>
      <c r="I33" s="35"/>
    </row>
    <row r="34" spans="1:9" ht="14.25" thickTop="1" thickBot="1">
      <c r="A34" s="339" t="s">
        <v>695</v>
      </c>
      <c r="B34" s="35"/>
      <c r="C34" s="35"/>
      <c r="D34" s="35"/>
      <c r="E34" s="35"/>
      <c r="F34" s="35"/>
      <c r="G34" s="35"/>
      <c r="H34" s="35"/>
      <c r="I34" s="35"/>
    </row>
    <row r="35" spans="1:9" ht="14.25" thickTop="1" thickBot="1">
      <c r="A35" s="339" t="s">
        <v>198</v>
      </c>
      <c r="B35" s="35"/>
      <c r="C35" s="35"/>
      <c r="D35" s="35"/>
      <c r="E35" s="35"/>
      <c r="F35" s="35"/>
      <c r="G35" s="35"/>
      <c r="H35" s="35"/>
      <c r="I35" s="35"/>
    </row>
    <row r="36" spans="1:9" s="1" customFormat="1" ht="13.5" thickTop="1">
      <c r="A36" s="57"/>
      <c r="B36" s="35"/>
      <c r="C36" s="35"/>
      <c r="D36" s="35"/>
      <c r="E36" s="35"/>
      <c r="F36" s="35"/>
      <c r="G36" s="35"/>
      <c r="H36" s="35"/>
      <c r="I36" s="35"/>
    </row>
    <row r="37" spans="1:9" s="1" customFormat="1" ht="13.5" thickBot="1">
      <c r="A37" s="58" t="s">
        <v>199</v>
      </c>
      <c r="B37" s="35"/>
      <c r="C37" s="35"/>
      <c r="D37" s="35"/>
      <c r="E37" s="35"/>
      <c r="F37" s="35"/>
      <c r="G37" s="35"/>
      <c r="H37" s="35"/>
      <c r="I37" s="35"/>
    </row>
    <row r="38" spans="1:9" s="1" customFormat="1" ht="14.25" thickTop="1" thickBot="1">
      <c r="A38" s="58" t="s">
        <v>200</v>
      </c>
      <c r="B38" s="35"/>
      <c r="C38" s="35"/>
      <c r="D38" s="35"/>
      <c r="E38" s="35"/>
      <c r="F38" s="35"/>
      <c r="G38" s="35"/>
      <c r="H38" s="35"/>
      <c r="I38" s="35"/>
    </row>
    <row r="39" spans="1:9" ht="13.5" thickTop="1">
      <c r="B39" s="35"/>
      <c r="C39" s="35"/>
      <c r="D39" s="35"/>
      <c r="E39" s="35"/>
      <c r="F39" s="35"/>
      <c r="G39" s="35"/>
      <c r="H39" s="35"/>
      <c r="I39" s="35"/>
    </row>
    <row r="40" spans="1:9" ht="13.5" thickBot="1">
      <c r="A40" s="34" t="s">
        <v>43</v>
      </c>
      <c r="B40" s="35"/>
      <c r="C40" s="35"/>
      <c r="D40" s="35"/>
      <c r="E40" s="35"/>
      <c r="F40" s="35"/>
      <c r="G40" s="35"/>
      <c r="H40" s="35"/>
      <c r="I40" s="35"/>
    </row>
    <row r="41" spans="1:9" ht="14.25" thickTop="1" thickBot="1">
      <c r="A41" s="34" t="s">
        <v>535</v>
      </c>
      <c r="B41" s="35"/>
      <c r="C41" s="35"/>
      <c r="D41" s="35"/>
      <c r="E41" s="35"/>
      <c r="F41" s="35"/>
      <c r="G41" s="35"/>
      <c r="H41" s="35"/>
      <c r="I41" s="35"/>
    </row>
    <row r="42" spans="1:9" ht="14.25" thickTop="1" thickBot="1">
      <c r="A42" s="34" t="s">
        <v>44</v>
      </c>
      <c r="B42" s="35"/>
      <c r="C42" s="35"/>
      <c r="D42" s="35"/>
      <c r="E42" s="35"/>
      <c r="F42" s="35"/>
      <c r="G42" s="35"/>
      <c r="H42" s="35"/>
      <c r="I42" s="35"/>
    </row>
    <row r="43" spans="1:9" ht="14.25" thickTop="1" thickBot="1">
      <c r="A43" s="34" t="s">
        <v>45</v>
      </c>
      <c r="B43" s="35"/>
      <c r="C43" s="35"/>
      <c r="D43" s="35"/>
      <c r="E43" s="35"/>
      <c r="F43" s="35"/>
      <c r="G43" s="35"/>
      <c r="H43" s="35"/>
      <c r="I43" s="35"/>
    </row>
    <row r="44" spans="1:9" ht="13.5" thickTop="1">
      <c r="A44" s="35"/>
      <c r="B44" s="35"/>
      <c r="C44" s="35"/>
      <c r="D44" s="35"/>
      <c r="E44" s="35"/>
      <c r="F44" s="35"/>
      <c r="G44" s="35"/>
      <c r="H44" s="35"/>
      <c r="I44" s="35"/>
    </row>
    <row r="45" spans="1:9" ht="24.95" customHeight="1">
      <c r="A45" s="948" t="s">
        <v>524</v>
      </c>
      <c r="B45" s="948"/>
      <c r="C45" s="948"/>
      <c r="D45" s="948"/>
      <c r="E45" s="35"/>
      <c r="F45" s="35"/>
      <c r="G45" s="35"/>
      <c r="H45" s="35"/>
      <c r="I45" s="35"/>
    </row>
    <row r="46" spans="1:9">
      <c r="A46" s="948" t="s">
        <v>117</v>
      </c>
      <c r="B46" s="948"/>
      <c r="C46" s="948"/>
      <c r="D46" s="948"/>
      <c r="E46" s="35"/>
      <c r="F46" s="35"/>
      <c r="G46" s="35"/>
      <c r="H46" s="35"/>
      <c r="I46" s="35"/>
    </row>
    <row r="47" spans="1:9" ht="30" customHeight="1">
      <c r="A47" s="947" t="s">
        <v>46</v>
      </c>
      <c r="B47" s="947"/>
      <c r="C47" s="947"/>
      <c r="D47" s="947"/>
      <c r="E47" s="35"/>
      <c r="F47" s="35"/>
      <c r="G47" s="35"/>
      <c r="H47" s="35"/>
      <c r="I47" s="35"/>
    </row>
    <row r="48" spans="1:9">
      <c r="A48" s="180"/>
      <c r="B48" s="35"/>
      <c r="C48" s="35"/>
      <c r="D48" s="35"/>
      <c r="E48" s="35"/>
      <c r="F48" s="35"/>
      <c r="G48" s="35"/>
      <c r="H48" s="35"/>
      <c r="I48" s="35"/>
    </row>
    <row r="49" spans="1:9" ht="13.5" thickBot="1">
      <c r="A49" s="33" t="s">
        <v>528</v>
      </c>
      <c r="B49" s="35"/>
      <c r="C49" s="35"/>
      <c r="D49" s="35"/>
      <c r="E49" s="35"/>
      <c r="F49" s="35"/>
      <c r="G49" s="35"/>
      <c r="H49" s="35"/>
      <c r="I49" s="35"/>
    </row>
    <row r="50" spans="1:9" ht="14.25" thickTop="1" thickBot="1">
      <c r="A50" s="33" t="s">
        <v>596</v>
      </c>
      <c r="B50" s="35"/>
      <c r="C50" s="35"/>
      <c r="D50" s="35"/>
      <c r="E50" s="35"/>
      <c r="F50" s="35"/>
      <c r="G50" s="35"/>
      <c r="H50" s="35"/>
      <c r="I50" s="35"/>
    </row>
    <row r="51" spans="1:9" ht="13.5" thickTop="1"/>
  </sheetData>
  <mergeCells count="18">
    <mergeCell ref="A22:D22"/>
    <mergeCell ref="A25:D25"/>
    <mergeCell ref="A27:D27"/>
    <mergeCell ref="A45:D45"/>
    <mergeCell ref="A46:D46"/>
    <mergeCell ref="A15:D15"/>
    <mergeCell ref="A18:D18"/>
    <mergeCell ref="A19:D19"/>
    <mergeCell ref="A21:D21"/>
    <mergeCell ref="A17:D17"/>
    <mergeCell ref="A16:D16"/>
    <mergeCell ref="A20:D20"/>
    <mergeCell ref="A23:D23"/>
    <mergeCell ref="A26:D26"/>
    <mergeCell ref="A28:D28"/>
    <mergeCell ref="A24:D24"/>
    <mergeCell ref="A47:D47"/>
    <mergeCell ref="A29:D29"/>
  </mergeCells>
  <phoneticPr fontId="11" type="noConversion"/>
  <conditionalFormatting sqref="D10:D11 D5:D8">
    <cfRule type="cellIs" dxfId="108" priority="1" stopIfTrue="1" operator="notEqual">
      <formula>"J"</formula>
    </cfRule>
  </conditionalFormatting>
  <pageMargins left="0.35" right="0.28000000000000003" top="0.39" bottom="0.31" header="0.22" footer="0.19"/>
  <pageSetup paperSize="9" scale="78" orientation="portrait" r:id="rId1"/>
  <headerFooter alignWithMargins="0">
    <oddFooter>&amp;L&amp;BGreater Wellington Confidential&amp;B&amp;C&amp;D&amp;RPage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440"/>
  <sheetViews>
    <sheetView zoomScaleNormal="100" workbookViewId="0">
      <pane xSplit="2" ySplit="3" topLeftCell="C400" activePane="bottomRight" state="frozen"/>
      <selection activeCell="I26" sqref="I26"/>
      <selection pane="topRight" activeCell="I26" sqref="I26"/>
      <selection pane="bottomLeft" activeCell="I26" sqref="I26"/>
      <selection pane="bottomRight" activeCell="I416" sqref="I416"/>
    </sheetView>
  </sheetViews>
  <sheetFormatPr defaultColWidth="9.140625" defaultRowHeight="12.75" outlineLevelRow="1" outlineLevelCol="1"/>
  <cols>
    <col min="1" max="1" width="16.28515625" style="1" bestFit="1" customWidth="1"/>
    <col min="2" max="2" width="42.140625" style="1" customWidth="1"/>
    <col min="3" max="3" width="14.7109375" style="599" customWidth="1"/>
    <col min="4" max="4" width="13" style="599" customWidth="1" outlineLevel="1"/>
    <col min="5" max="5" width="13.140625" style="599" customWidth="1" outlineLevel="1"/>
    <col min="6" max="6" width="17.85546875" style="1" customWidth="1" outlineLevel="1"/>
    <col min="7" max="7" width="9.140625" style="1" customWidth="1" outlineLevel="1"/>
    <col min="8" max="8" width="14" style="571" bestFit="1" customWidth="1"/>
    <col min="9" max="9" width="16.42578125" style="1" bestFit="1" customWidth="1"/>
    <col min="10" max="16384" width="9.140625" style="1"/>
  </cols>
  <sheetData>
    <row r="1" spans="1:9" ht="22.5">
      <c r="A1" s="39"/>
      <c r="B1" s="39"/>
      <c r="C1" s="588" t="s">
        <v>471</v>
      </c>
      <c r="D1" s="588" t="s">
        <v>471</v>
      </c>
      <c r="E1" s="588" t="s">
        <v>471</v>
      </c>
    </row>
    <row r="2" spans="1:9">
      <c r="A2" s="39"/>
      <c r="B2" s="39"/>
      <c r="C2" s="589" t="s">
        <v>1295</v>
      </c>
      <c r="D2" s="589" t="s">
        <v>1295</v>
      </c>
      <c r="E2" s="589" t="s">
        <v>1295</v>
      </c>
    </row>
    <row r="3" spans="1:9" s="32" customFormat="1" ht="33.75">
      <c r="A3" s="40"/>
      <c r="B3" s="40"/>
      <c r="C3" s="590" t="s">
        <v>472</v>
      </c>
      <c r="D3" s="590" t="s">
        <v>475</v>
      </c>
      <c r="E3" s="590" t="s">
        <v>474</v>
      </c>
      <c r="H3" s="651"/>
    </row>
    <row r="4" spans="1:9">
      <c r="A4" s="580" t="s">
        <v>407</v>
      </c>
      <c r="B4" s="31" t="s">
        <v>408</v>
      </c>
      <c r="C4" s="599">
        <v>90330.01</v>
      </c>
      <c r="D4" s="600">
        <v>184346.96</v>
      </c>
      <c r="E4" s="599">
        <v>94016.95</v>
      </c>
      <c r="I4" s="575"/>
    </row>
    <row r="5" spans="1:9">
      <c r="A5" s="548" t="s">
        <v>409</v>
      </c>
      <c r="B5" s="31" t="s">
        <v>410</v>
      </c>
      <c r="C5" s="599">
        <v>0</v>
      </c>
      <c r="D5" s="600">
        <v>0</v>
      </c>
      <c r="E5" s="600" t="s">
        <v>476</v>
      </c>
      <c r="I5" s="575"/>
    </row>
    <row r="6" spans="1:9">
      <c r="A6" s="558" t="s">
        <v>413</v>
      </c>
      <c r="B6" s="31" t="s">
        <v>414</v>
      </c>
      <c r="C6" s="599">
        <v>0</v>
      </c>
      <c r="D6" s="600" t="s">
        <v>476</v>
      </c>
      <c r="E6" s="600" t="s">
        <v>476</v>
      </c>
      <c r="I6" s="575"/>
    </row>
    <row r="7" spans="1:9">
      <c r="A7" s="558" t="s">
        <v>415</v>
      </c>
      <c r="B7" s="31" t="s">
        <v>416</v>
      </c>
      <c r="C7" s="599">
        <v>0</v>
      </c>
      <c r="D7" s="600" t="s">
        <v>476</v>
      </c>
      <c r="E7" s="600" t="s">
        <v>476</v>
      </c>
      <c r="I7" s="575"/>
    </row>
    <row r="8" spans="1:9">
      <c r="A8" s="580" t="s">
        <v>732</v>
      </c>
      <c r="B8" s="31" t="s">
        <v>564</v>
      </c>
      <c r="C8" s="599">
        <v>3986479.3099999987</v>
      </c>
      <c r="D8" s="600">
        <v>8135672.0599999987</v>
      </c>
      <c r="E8" s="599">
        <v>4149192.75</v>
      </c>
      <c r="I8" s="575"/>
    </row>
    <row r="9" spans="1:9">
      <c r="A9" s="558" t="s">
        <v>208</v>
      </c>
      <c r="B9" s="31" t="s">
        <v>573</v>
      </c>
      <c r="C9" s="599">
        <v>0</v>
      </c>
      <c r="D9" s="600" t="s">
        <v>476</v>
      </c>
      <c r="E9" s="600" t="s">
        <v>476</v>
      </c>
      <c r="I9" s="575"/>
    </row>
    <row r="10" spans="1:9">
      <c r="A10" s="580" t="s">
        <v>735</v>
      </c>
      <c r="B10" s="31" t="s">
        <v>587</v>
      </c>
      <c r="C10" s="599">
        <v>176988</v>
      </c>
      <c r="D10" s="600">
        <v>361200</v>
      </c>
      <c r="E10" s="599">
        <v>184212</v>
      </c>
      <c r="I10" s="575"/>
    </row>
    <row r="11" spans="1:9">
      <c r="A11" s="558" t="s">
        <v>423</v>
      </c>
      <c r="B11" s="31" t="s">
        <v>434</v>
      </c>
      <c r="C11" s="599">
        <v>0</v>
      </c>
      <c r="D11" s="600">
        <v>0</v>
      </c>
      <c r="E11" s="599">
        <v>0</v>
      </c>
      <c r="I11" s="575"/>
    </row>
    <row r="12" spans="1:9">
      <c r="A12" s="580" t="s">
        <v>740</v>
      </c>
      <c r="B12" s="31" t="s">
        <v>574</v>
      </c>
      <c r="C12" s="599">
        <v>1407082.3437019049</v>
      </c>
      <c r="D12" s="600">
        <v>2871596.6237019049</v>
      </c>
      <c r="E12" s="599">
        <v>1464514.28</v>
      </c>
      <c r="I12" s="575"/>
    </row>
    <row r="13" spans="1:9">
      <c r="A13" s="558" t="s">
        <v>209</v>
      </c>
      <c r="B13" s="31" t="s">
        <v>575</v>
      </c>
      <c r="C13" s="599">
        <v>0</v>
      </c>
      <c r="D13" s="600">
        <v>0</v>
      </c>
      <c r="E13" s="600" t="s">
        <v>476</v>
      </c>
      <c r="I13" s="575"/>
    </row>
    <row r="14" spans="1:9">
      <c r="A14" s="580" t="s">
        <v>743</v>
      </c>
      <c r="B14" s="31" t="s">
        <v>588</v>
      </c>
      <c r="C14" s="599">
        <v>44688</v>
      </c>
      <c r="D14" s="600">
        <v>91200</v>
      </c>
      <c r="E14" s="599">
        <v>46512</v>
      </c>
      <c r="I14" s="575"/>
    </row>
    <row r="15" spans="1:9">
      <c r="A15" s="558" t="s">
        <v>435</v>
      </c>
      <c r="B15" s="31" t="s">
        <v>436</v>
      </c>
      <c r="C15" s="599">
        <v>0</v>
      </c>
      <c r="D15" s="600">
        <v>0</v>
      </c>
      <c r="E15" s="600" t="s">
        <v>476</v>
      </c>
      <c r="I15" s="575"/>
    </row>
    <row r="16" spans="1:9">
      <c r="A16" s="558" t="s">
        <v>437</v>
      </c>
      <c r="B16" s="31" t="s">
        <v>438</v>
      </c>
      <c r="C16" s="599">
        <v>0</v>
      </c>
      <c r="D16" s="600">
        <v>0</v>
      </c>
      <c r="E16" s="599">
        <v>0</v>
      </c>
      <c r="I16" s="575"/>
    </row>
    <row r="17" spans="1:9">
      <c r="A17" s="580" t="s">
        <v>744</v>
      </c>
      <c r="B17" s="31" t="s">
        <v>576</v>
      </c>
      <c r="C17" s="599">
        <v>1357428.4900000002</v>
      </c>
      <c r="D17" s="600">
        <v>2770262.22</v>
      </c>
      <c r="E17" s="599">
        <v>1412833.73</v>
      </c>
      <c r="I17" s="575"/>
    </row>
    <row r="18" spans="1:9">
      <c r="A18" s="580" t="s">
        <v>747</v>
      </c>
      <c r="B18" s="31" t="s">
        <v>589</v>
      </c>
      <c r="C18" s="599">
        <v>44100</v>
      </c>
      <c r="D18" s="600">
        <v>90000</v>
      </c>
      <c r="E18" s="599">
        <v>45900</v>
      </c>
      <c r="I18" s="575"/>
    </row>
    <row r="19" spans="1:9">
      <c r="A19" s="558" t="s">
        <v>210</v>
      </c>
      <c r="B19" s="31" t="s">
        <v>577</v>
      </c>
      <c r="C19" s="599">
        <v>0</v>
      </c>
      <c r="D19" s="600">
        <v>0</v>
      </c>
      <c r="E19" s="600" t="s">
        <v>476</v>
      </c>
      <c r="I19" s="575"/>
    </row>
    <row r="20" spans="1:9">
      <c r="A20" s="558" t="s">
        <v>439</v>
      </c>
      <c r="B20" s="31" t="s">
        <v>440</v>
      </c>
      <c r="C20" s="599">
        <v>0</v>
      </c>
      <c r="D20" s="600" t="s">
        <v>476</v>
      </c>
      <c r="E20" s="600" t="s">
        <v>476</v>
      </c>
      <c r="I20" s="575"/>
    </row>
    <row r="21" spans="1:9">
      <c r="A21" s="558" t="s">
        <v>441</v>
      </c>
      <c r="B21" s="31" t="s">
        <v>442</v>
      </c>
      <c r="C21" s="599">
        <v>0</v>
      </c>
      <c r="D21" s="600" t="s">
        <v>476</v>
      </c>
      <c r="E21" s="600" t="s">
        <v>476</v>
      </c>
      <c r="I21" s="575"/>
    </row>
    <row r="22" spans="1:9">
      <c r="A22" s="580" t="s">
        <v>748</v>
      </c>
      <c r="B22" s="31" t="s">
        <v>578</v>
      </c>
      <c r="C22" s="599">
        <v>702891.22066192923</v>
      </c>
      <c r="D22" s="600">
        <v>1434471.8706619292</v>
      </c>
      <c r="E22" s="599">
        <v>731580.65</v>
      </c>
      <c r="I22" s="575"/>
    </row>
    <row r="23" spans="1:9">
      <c r="A23" s="580" t="s">
        <v>478</v>
      </c>
      <c r="B23" s="31" t="s">
        <v>479</v>
      </c>
      <c r="C23" s="599">
        <v>49352.66</v>
      </c>
      <c r="D23" s="600">
        <v>100719.71</v>
      </c>
      <c r="E23" s="599">
        <v>51367.05</v>
      </c>
      <c r="I23" s="575"/>
    </row>
    <row r="24" spans="1:9">
      <c r="A24" s="558" t="s">
        <v>749</v>
      </c>
      <c r="B24" s="31" t="s">
        <v>579</v>
      </c>
      <c r="C24" s="599">
        <v>0</v>
      </c>
      <c r="D24" s="600">
        <v>0</v>
      </c>
      <c r="E24" s="600" t="s">
        <v>476</v>
      </c>
      <c r="I24" s="575"/>
    </row>
    <row r="25" spans="1:9">
      <c r="A25" s="580" t="s">
        <v>752</v>
      </c>
      <c r="B25" s="31" t="s">
        <v>590</v>
      </c>
      <c r="C25" s="599">
        <v>11760</v>
      </c>
      <c r="D25" s="600">
        <v>24000</v>
      </c>
      <c r="E25" s="599">
        <v>12240</v>
      </c>
      <c r="I25" s="575"/>
    </row>
    <row r="26" spans="1:9">
      <c r="A26" s="580" t="s">
        <v>91</v>
      </c>
      <c r="B26" s="31" t="s">
        <v>92</v>
      </c>
      <c r="C26" s="599">
        <v>-854.38000000000011</v>
      </c>
      <c r="D26" s="600">
        <v>-1743.64</v>
      </c>
      <c r="E26" s="599">
        <v>-889.26</v>
      </c>
      <c r="I26" s="575"/>
    </row>
    <row r="27" spans="1:9">
      <c r="A27" s="558" t="s">
        <v>443</v>
      </c>
      <c r="B27" s="31" t="s">
        <v>444</v>
      </c>
      <c r="C27" s="599">
        <v>0</v>
      </c>
      <c r="D27" s="600" t="s">
        <v>476</v>
      </c>
      <c r="E27" s="600" t="s">
        <v>476</v>
      </c>
      <c r="I27" s="575"/>
    </row>
    <row r="28" spans="1:9">
      <c r="A28" s="558" t="s">
        <v>445</v>
      </c>
      <c r="B28" s="31" t="s">
        <v>446</v>
      </c>
      <c r="C28" s="599">
        <v>0</v>
      </c>
      <c r="D28" s="600">
        <v>0</v>
      </c>
      <c r="E28" s="600" t="s">
        <v>476</v>
      </c>
      <c r="I28" s="575"/>
    </row>
    <row r="29" spans="1:9">
      <c r="A29" s="558" t="s">
        <v>341</v>
      </c>
      <c r="B29" s="31" t="s">
        <v>342</v>
      </c>
      <c r="C29" s="599">
        <v>0</v>
      </c>
      <c r="D29" s="600">
        <v>0</v>
      </c>
      <c r="E29" s="599">
        <v>0</v>
      </c>
      <c r="I29" s="575"/>
    </row>
    <row r="30" spans="1:9">
      <c r="A30" s="580" t="s">
        <v>753</v>
      </c>
      <c r="B30" s="31" t="s">
        <v>580</v>
      </c>
      <c r="C30" s="599">
        <v>217509.99999999997</v>
      </c>
      <c r="D30" s="600">
        <v>443897.95999999996</v>
      </c>
      <c r="E30" s="599">
        <v>226387.96</v>
      </c>
      <c r="I30" s="575"/>
    </row>
    <row r="31" spans="1:9">
      <c r="A31" s="558" t="s">
        <v>480</v>
      </c>
      <c r="B31" s="31" t="s">
        <v>481</v>
      </c>
      <c r="C31" s="599">
        <v>0</v>
      </c>
      <c r="D31" s="600">
        <v>0</v>
      </c>
      <c r="E31" s="599">
        <v>0</v>
      </c>
      <c r="I31" s="575"/>
    </row>
    <row r="32" spans="1:9">
      <c r="A32" s="558" t="s">
        <v>429</v>
      </c>
      <c r="B32" s="31" t="s">
        <v>1006</v>
      </c>
      <c r="C32" s="599">
        <v>0</v>
      </c>
      <c r="D32" s="600" t="s">
        <v>476</v>
      </c>
      <c r="E32" s="599">
        <v>0</v>
      </c>
      <c r="I32" s="575"/>
    </row>
    <row r="33" spans="1:9">
      <c r="A33" s="558" t="s">
        <v>756</v>
      </c>
      <c r="B33" s="31" t="s">
        <v>591</v>
      </c>
      <c r="C33" s="599">
        <v>0</v>
      </c>
      <c r="D33" s="600">
        <v>0</v>
      </c>
      <c r="E33" s="600" t="s">
        <v>476</v>
      </c>
      <c r="I33" s="575"/>
    </row>
    <row r="34" spans="1:9">
      <c r="A34" s="558" t="s">
        <v>447</v>
      </c>
      <c r="B34" s="31" t="s">
        <v>448</v>
      </c>
      <c r="C34" s="599">
        <v>0</v>
      </c>
      <c r="D34" s="600" t="s">
        <v>476</v>
      </c>
      <c r="E34" s="600" t="s">
        <v>476</v>
      </c>
      <c r="I34" s="575"/>
    </row>
    <row r="35" spans="1:9">
      <c r="A35" s="580" t="s">
        <v>449</v>
      </c>
      <c r="B35" s="31" t="s">
        <v>450</v>
      </c>
      <c r="C35" s="599">
        <v>-5178.6699999999992</v>
      </c>
      <c r="D35" s="600">
        <v>-10568.71</v>
      </c>
      <c r="E35" s="600">
        <v>-5390.04</v>
      </c>
      <c r="I35" s="575"/>
    </row>
    <row r="36" spans="1:9">
      <c r="A36" s="580" t="s">
        <v>783</v>
      </c>
      <c r="B36" s="31" t="s">
        <v>784</v>
      </c>
      <c r="C36" s="599">
        <v>6000</v>
      </c>
      <c r="D36" s="600">
        <v>6000</v>
      </c>
      <c r="E36" s="599">
        <v>0</v>
      </c>
      <c r="I36" s="575"/>
    </row>
    <row r="37" spans="1:9">
      <c r="A37" s="580" t="s">
        <v>757</v>
      </c>
      <c r="B37" s="31" t="s">
        <v>581</v>
      </c>
      <c r="C37" s="599">
        <v>2534993.4900000002</v>
      </c>
      <c r="D37" s="600">
        <v>5173456.1100000003</v>
      </c>
      <c r="E37" s="599">
        <v>2638462.62</v>
      </c>
      <c r="I37" s="575"/>
    </row>
    <row r="38" spans="1:9">
      <c r="A38" s="580" t="s">
        <v>482</v>
      </c>
      <c r="B38" s="31" t="s">
        <v>483</v>
      </c>
      <c r="C38" s="599">
        <v>33288.639999999992</v>
      </c>
      <c r="D38" s="600">
        <v>67936.009999999995</v>
      </c>
      <c r="E38" s="599">
        <v>34647.370000000003</v>
      </c>
      <c r="I38" s="575"/>
    </row>
    <row r="39" spans="1:9">
      <c r="A39" s="558" t="s">
        <v>211</v>
      </c>
      <c r="B39" s="31" t="s">
        <v>582</v>
      </c>
      <c r="C39" s="599">
        <v>0</v>
      </c>
      <c r="D39" s="600" t="s">
        <v>476</v>
      </c>
      <c r="E39" s="600" t="s">
        <v>476</v>
      </c>
      <c r="I39" s="575"/>
    </row>
    <row r="40" spans="1:9">
      <c r="A40" s="580" t="s">
        <v>760</v>
      </c>
      <c r="B40" s="31" t="s">
        <v>592</v>
      </c>
      <c r="C40" s="599">
        <v>38808</v>
      </c>
      <c r="D40" s="600">
        <v>79200</v>
      </c>
      <c r="E40" s="599">
        <v>40392</v>
      </c>
      <c r="I40" s="575"/>
    </row>
    <row r="41" spans="1:9">
      <c r="A41" s="580" t="s">
        <v>451</v>
      </c>
      <c r="B41" s="31" t="s">
        <v>452</v>
      </c>
      <c r="C41" s="599">
        <v>0</v>
      </c>
      <c r="D41" s="600" t="s">
        <v>476</v>
      </c>
      <c r="E41" s="600" t="s">
        <v>476</v>
      </c>
      <c r="I41" s="575"/>
    </row>
    <row r="42" spans="1:9">
      <c r="A42" s="580" t="s">
        <v>453</v>
      </c>
      <c r="B42" s="31" t="s">
        <v>454</v>
      </c>
      <c r="C42" s="599">
        <v>0</v>
      </c>
      <c r="D42" s="600">
        <v>0</v>
      </c>
      <c r="E42" s="599">
        <v>0</v>
      </c>
      <c r="I42" s="575"/>
    </row>
    <row r="43" spans="1:9">
      <c r="A43" s="580" t="s">
        <v>761</v>
      </c>
      <c r="B43" s="31" t="s">
        <v>583</v>
      </c>
      <c r="C43" s="599">
        <v>584217.60999999987</v>
      </c>
      <c r="D43" s="600">
        <v>1192280.8299999998</v>
      </c>
      <c r="E43" s="599">
        <v>608063.22</v>
      </c>
      <c r="I43" s="575"/>
    </row>
    <row r="44" spans="1:9">
      <c r="A44" s="580" t="s">
        <v>764</v>
      </c>
      <c r="B44" s="31" t="s">
        <v>593</v>
      </c>
      <c r="C44" s="599">
        <v>117012</v>
      </c>
      <c r="D44" s="600">
        <v>238800</v>
      </c>
      <c r="E44" s="599">
        <v>121788</v>
      </c>
      <c r="I44" s="575"/>
    </row>
    <row r="45" spans="1:9">
      <c r="A45" s="580" t="s">
        <v>455</v>
      </c>
      <c r="B45" s="31" t="s">
        <v>456</v>
      </c>
      <c r="C45" s="599">
        <v>0</v>
      </c>
      <c r="D45" s="600">
        <v>0</v>
      </c>
      <c r="E45" s="600" t="s">
        <v>476</v>
      </c>
      <c r="I45" s="575"/>
    </row>
    <row r="46" spans="1:9">
      <c r="A46" s="580" t="s">
        <v>457</v>
      </c>
      <c r="B46" s="31" t="s">
        <v>458</v>
      </c>
      <c r="C46" s="599">
        <v>0</v>
      </c>
      <c r="D46" s="600">
        <v>0</v>
      </c>
      <c r="E46" s="599">
        <v>0</v>
      </c>
      <c r="I46" s="575"/>
    </row>
    <row r="47" spans="1:9">
      <c r="A47" s="580" t="s">
        <v>765</v>
      </c>
      <c r="B47" s="31" t="s">
        <v>584</v>
      </c>
      <c r="C47" s="599">
        <v>89326.109999999986</v>
      </c>
      <c r="D47" s="600">
        <v>182298.18</v>
      </c>
      <c r="E47" s="599">
        <v>92972.07</v>
      </c>
      <c r="I47" s="575"/>
    </row>
    <row r="48" spans="1:9">
      <c r="A48" s="580" t="s">
        <v>768</v>
      </c>
      <c r="B48" s="31" t="s">
        <v>594</v>
      </c>
      <c r="C48" s="599">
        <v>22932</v>
      </c>
      <c r="D48" s="600">
        <v>46800</v>
      </c>
      <c r="E48" s="599">
        <v>23868</v>
      </c>
      <c r="I48" s="575"/>
    </row>
    <row r="49" spans="1:9">
      <c r="A49" s="558" t="s">
        <v>459</v>
      </c>
      <c r="B49" s="31" t="s">
        <v>460</v>
      </c>
      <c r="C49" s="599">
        <v>0</v>
      </c>
      <c r="D49" s="600" t="s">
        <v>476</v>
      </c>
      <c r="E49" s="600" t="s">
        <v>476</v>
      </c>
      <c r="I49" s="575"/>
    </row>
    <row r="50" spans="1:9">
      <c r="A50" s="558" t="s">
        <v>461</v>
      </c>
      <c r="B50" s="31" t="s">
        <v>462</v>
      </c>
      <c r="C50" s="599">
        <v>0</v>
      </c>
      <c r="D50" s="600" t="s">
        <v>476</v>
      </c>
      <c r="E50" s="600" t="s">
        <v>476</v>
      </c>
      <c r="I50" s="575"/>
    </row>
    <row r="51" spans="1:9">
      <c r="A51" s="580" t="s">
        <v>769</v>
      </c>
      <c r="B51" s="31" t="s">
        <v>585</v>
      </c>
      <c r="C51" s="599">
        <v>894855.27</v>
      </c>
      <c r="D51" s="600">
        <v>1826235.24</v>
      </c>
      <c r="E51" s="599">
        <v>931379.97</v>
      </c>
      <c r="I51" s="575"/>
    </row>
    <row r="52" spans="1:9">
      <c r="A52" s="580" t="s">
        <v>772</v>
      </c>
      <c r="B52" s="31" t="s">
        <v>595</v>
      </c>
      <c r="C52" s="599">
        <v>25284</v>
      </c>
      <c r="D52" s="600">
        <v>51600</v>
      </c>
      <c r="E52" s="599">
        <v>26316</v>
      </c>
      <c r="I52" s="575"/>
    </row>
    <row r="53" spans="1:9">
      <c r="A53" s="558" t="s">
        <v>463</v>
      </c>
      <c r="B53" s="31" t="s">
        <v>464</v>
      </c>
      <c r="C53" s="599">
        <v>0</v>
      </c>
      <c r="D53" s="600" t="s">
        <v>476</v>
      </c>
      <c r="E53" s="600" t="s">
        <v>476</v>
      </c>
      <c r="I53" s="575"/>
    </row>
    <row r="54" spans="1:9">
      <c r="A54" s="558" t="s">
        <v>773</v>
      </c>
      <c r="B54" s="31" t="s">
        <v>586</v>
      </c>
      <c r="C54" s="599">
        <v>0</v>
      </c>
      <c r="D54" s="600" t="s">
        <v>476</v>
      </c>
      <c r="E54" s="600" t="s">
        <v>476</v>
      </c>
      <c r="I54" s="575"/>
    </row>
    <row r="55" spans="1:9">
      <c r="A55" s="558" t="s">
        <v>548</v>
      </c>
      <c r="B55" s="31" t="s">
        <v>962</v>
      </c>
      <c r="C55" s="599">
        <v>0</v>
      </c>
      <c r="D55" s="600">
        <v>0</v>
      </c>
      <c r="E55" s="599">
        <v>0</v>
      </c>
      <c r="I55" s="575"/>
    </row>
    <row r="56" spans="1:9">
      <c r="A56" s="586" t="s">
        <v>1653</v>
      </c>
      <c r="B56" s="586" t="s">
        <v>1654</v>
      </c>
      <c r="C56" s="599">
        <v>1297242.1934782607</v>
      </c>
      <c r="D56" s="600">
        <v>2647433.0434782607</v>
      </c>
      <c r="E56" s="599">
        <v>1350190.85</v>
      </c>
      <c r="F56" s="620" t="s">
        <v>1806</v>
      </c>
      <c r="I56" s="575"/>
    </row>
    <row r="57" spans="1:9">
      <c r="A57" s="586" t="s">
        <v>1671</v>
      </c>
      <c r="B57" s="586" t="s">
        <v>1672</v>
      </c>
      <c r="C57" s="599">
        <v>604800.00428571436</v>
      </c>
      <c r="D57" s="600">
        <v>0</v>
      </c>
      <c r="E57" s="599">
        <v>629485.71</v>
      </c>
      <c r="F57" s="620" t="s">
        <v>1806</v>
      </c>
      <c r="I57" s="575"/>
    </row>
    <row r="58" spans="1:9">
      <c r="A58" s="586" t="s">
        <v>1673</v>
      </c>
      <c r="B58" s="586" t="s">
        <v>1674</v>
      </c>
      <c r="C58" s="599">
        <v>12250</v>
      </c>
      <c r="D58" s="600" t="s">
        <v>476</v>
      </c>
      <c r="E58" s="599">
        <v>12750</v>
      </c>
      <c r="F58" s="620" t="s">
        <v>1806</v>
      </c>
      <c r="I58" s="575"/>
    </row>
    <row r="59" spans="1:9">
      <c r="A59" s="586" t="s">
        <v>1675</v>
      </c>
      <c r="B59" s="586" t="s">
        <v>1676</v>
      </c>
      <c r="C59" s="599">
        <v>6370</v>
      </c>
      <c r="D59" s="600">
        <v>13000</v>
      </c>
      <c r="E59" s="599">
        <v>6630</v>
      </c>
      <c r="F59" s="620" t="s">
        <v>1806</v>
      </c>
      <c r="I59" s="575"/>
    </row>
    <row r="60" spans="1:9">
      <c r="A60" s="558"/>
      <c r="B60" s="535"/>
      <c r="C60" s="601">
        <f>SUM(C4:C59)</f>
        <v>14349956.302127806</v>
      </c>
      <c r="D60" s="601">
        <f>SUM(D4:D59)</f>
        <v>28020094.467842091</v>
      </c>
      <c r="E60" s="601">
        <f>SUM(E4:E59)</f>
        <v>14929423.880000003</v>
      </c>
      <c r="I60" s="575"/>
    </row>
    <row r="61" spans="1:9">
      <c r="A61" s="558"/>
      <c r="B61" s="31"/>
      <c r="D61" s="600"/>
      <c r="I61" s="575"/>
    </row>
    <row r="62" spans="1:9">
      <c r="A62" s="580" t="s">
        <v>465</v>
      </c>
      <c r="B62" s="31" t="s">
        <v>466</v>
      </c>
      <c r="C62" s="599">
        <v>147000</v>
      </c>
      <c r="D62" s="600">
        <v>300000</v>
      </c>
      <c r="E62" s="599">
        <v>153000</v>
      </c>
      <c r="I62" s="575"/>
    </row>
    <row r="63" spans="1:9">
      <c r="A63" s="580" t="s">
        <v>421</v>
      </c>
      <c r="B63" s="31" t="s">
        <v>422</v>
      </c>
      <c r="C63" s="599">
        <v>-49000</v>
      </c>
      <c r="D63" s="600">
        <v>-100000</v>
      </c>
      <c r="E63" s="599">
        <v>-51000</v>
      </c>
      <c r="G63" s="537"/>
      <c r="I63" s="575"/>
    </row>
    <row r="64" spans="1:9">
      <c r="A64" s="558"/>
      <c r="B64" s="535"/>
      <c r="C64" s="602">
        <f>SUM(C62:C63)</f>
        <v>98000</v>
      </c>
      <c r="D64" s="602">
        <f>SUM(D62:D63)</f>
        <v>200000</v>
      </c>
      <c r="E64" s="602">
        <f>SUM(E62:E63)</f>
        <v>102000</v>
      </c>
      <c r="I64" s="575"/>
    </row>
    <row r="65" spans="1:9">
      <c r="A65" s="558"/>
      <c r="B65" s="31"/>
      <c r="D65" s="600"/>
      <c r="I65" s="575"/>
    </row>
    <row r="66" spans="1:9">
      <c r="A66" s="580" t="s">
        <v>730</v>
      </c>
      <c r="B66" s="31" t="s">
        <v>562</v>
      </c>
      <c r="C66" s="599">
        <v>2877834.6754992795</v>
      </c>
      <c r="D66" s="600">
        <v>5873131.9854992796</v>
      </c>
      <c r="E66" s="599">
        <v>2995297.31</v>
      </c>
      <c r="I66" s="575"/>
    </row>
    <row r="67" spans="1:9">
      <c r="A67" s="558" t="s">
        <v>731</v>
      </c>
      <c r="B67" s="31" t="s">
        <v>563</v>
      </c>
      <c r="C67" s="599">
        <v>0</v>
      </c>
      <c r="D67" s="600" t="s">
        <v>476</v>
      </c>
      <c r="E67" s="600" t="s">
        <v>476</v>
      </c>
      <c r="I67" s="575"/>
    </row>
    <row r="68" spans="1:9">
      <c r="A68" s="558" t="s">
        <v>417</v>
      </c>
      <c r="B68" s="31" t="s">
        <v>418</v>
      </c>
      <c r="C68" s="599">
        <v>0</v>
      </c>
      <c r="D68" s="600" t="s">
        <v>476</v>
      </c>
      <c r="E68" s="600" t="s">
        <v>476</v>
      </c>
      <c r="I68" s="575"/>
    </row>
    <row r="69" spans="1:9">
      <c r="A69" s="558" t="s">
        <v>419</v>
      </c>
      <c r="B69" s="31" t="s">
        <v>420</v>
      </c>
      <c r="C69" s="599">
        <v>0</v>
      </c>
      <c r="D69" s="600">
        <v>0</v>
      </c>
      <c r="E69" s="599">
        <v>0</v>
      </c>
      <c r="I69" s="575"/>
    </row>
    <row r="70" spans="1:9">
      <c r="A70" s="558" t="s">
        <v>339</v>
      </c>
      <c r="B70" s="31" t="s">
        <v>340</v>
      </c>
      <c r="C70" s="599">
        <v>0</v>
      </c>
      <c r="D70" s="600" t="s">
        <v>476</v>
      </c>
      <c r="E70" s="599">
        <v>0</v>
      </c>
      <c r="I70" s="575"/>
    </row>
    <row r="71" spans="1:9">
      <c r="A71" s="621" t="s">
        <v>297</v>
      </c>
      <c r="B71" s="31" t="s">
        <v>298</v>
      </c>
      <c r="C71" s="599">
        <v>0</v>
      </c>
      <c r="D71" s="600">
        <v>0</v>
      </c>
      <c r="E71" s="599">
        <v>0</v>
      </c>
      <c r="I71" s="575"/>
    </row>
    <row r="72" spans="1:9">
      <c r="A72" s="558" t="s">
        <v>808</v>
      </c>
      <c r="B72" s="31" t="s">
        <v>785</v>
      </c>
      <c r="C72" s="599">
        <v>695800</v>
      </c>
      <c r="D72" s="600">
        <v>1420000</v>
      </c>
      <c r="E72" s="599">
        <v>724200</v>
      </c>
      <c r="I72" s="575"/>
    </row>
    <row r="73" spans="1:9">
      <c r="A73" s="558"/>
      <c r="B73" s="535"/>
      <c r="C73" s="601">
        <f>SUM(C66:C72)</f>
        <v>3573634.6754992795</v>
      </c>
      <c r="D73" s="601">
        <f>SUM(D66:D72)</f>
        <v>7293131.9854992796</v>
      </c>
      <c r="E73" s="601">
        <f>SUM(E66:E72)</f>
        <v>3719497.31</v>
      </c>
      <c r="I73" s="575"/>
    </row>
    <row r="74" spans="1:9">
      <c r="A74" s="558"/>
      <c r="B74" s="31"/>
      <c r="D74" s="600"/>
      <c r="I74" s="575"/>
    </row>
    <row r="75" spans="1:9">
      <c r="A75" s="558" t="s">
        <v>244</v>
      </c>
      <c r="B75" s="31" t="s">
        <v>245</v>
      </c>
      <c r="C75" s="599">
        <v>0</v>
      </c>
      <c r="D75" s="600" t="s">
        <v>476</v>
      </c>
      <c r="E75" s="599">
        <v>0</v>
      </c>
      <c r="I75" s="575"/>
    </row>
    <row r="76" spans="1:9">
      <c r="A76" s="558" t="s">
        <v>98</v>
      </c>
      <c r="B76" s="31" t="s">
        <v>99</v>
      </c>
      <c r="C76" s="599">
        <v>0</v>
      </c>
      <c r="D76" s="600" t="s">
        <v>476</v>
      </c>
      <c r="E76" s="599">
        <v>0</v>
      </c>
      <c r="I76" s="575"/>
    </row>
    <row r="77" spans="1:9">
      <c r="A77" s="558" t="s">
        <v>897</v>
      </c>
      <c r="B77" s="31" t="s">
        <v>898</v>
      </c>
      <c r="C77" s="599">
        <v>0</v>
      </c>
      <c r="D77" s="600" t="s">
        <v>476</v>
      </c>
      <c r="E77" s="599">
        <v>0</v>
      </c>
      <c r="I77" s="575"/>
    </row>
    <row r="78" spans="1:9">
      <c r="A78" s="558" t="s">
        <v>971</v>
      </c>
      <c r="B78" s="31" t="s">
        <v>972</v>
      </c>
      <c r="C78" s="599">
        <v>0</v>
      </c>
      <c r="D78" s="600" t="s">
        <v>476</v>
      </c>
      <c r="E78" s="599">
        <v>0</v>
      </c>
      <c r="I78" s="575"/>
    </row>
    <row r="79" spans="1:9">
      <c r="A79" s="623" t="s">
        <v>1040</v>
      </c>
      <c r="B79" s="31" t="s">
        <v>1041</v>
      </c>
      <c r="C79" s="599">
        <v>108272.92303709596</v>
      </c>
      <c r="D79" s="600" t="s">
        <v>476</v>
      </c>
      <c r="E79" s="599">
        <v>0</v>
      </c>
      <c r="I79" s="575"/>
    </row>
    <row r="80" spans="1:9">
      <c r="A80" s="623" t="s">
        <v>1042</v>
      </c>
      <c r="B80" s="31" t="s">
        <v>1043</v>
      </c>
      <c r="C80" s="599">
        <v>213645.12515120819</v>
      </c>
      <c r="D80" s="600" t="s">
        <v>476</v>
      </c>
      <c r="E80" s="599">
        <v>0</v>
      </c>
      <c r="I80" s="575"/>
    </row>
    <row r="81" spans="1:9">
      <c r="A81" s="558" t="s">
        <v>1191</v>
      </c>
      <c r="B81" s="31" t="s">
        <v>1192</v>
      </c>
      <c r="C81" s="599">
        <v>439575.54201618722</v>
      </c>
      <c r="D81" s="600" t="s">
        <v>476</v>
      </c>
      <c r="E81" s="599">
        <v>0</v>
      </c>
      <c r="I81" s="575"/>
    </row>
    <row r="82" spans="1:9">
      <c r="A82" s="558" t="s">
        <v>299</v>
      </c>
      <c r="B82" s="31" t="s">
        <v>300</v>
      </c>
      <c r="C82" s="599">
        <v>0</v>
      </c>
      <c r="D82" s="600" t="s">
        <v>476</v>
      </c>
      <c r="E82" s="599">
        <v>0</v>
      </c>
      <c r="I82" s="575"/>
    </row>
    <row r="83" spans="1:9">
      <c r="A83" s="558" t="s">
        <v>1166</v>
      </c>
      <c r="B83" s="31" t="s">
        <v>1167</v>
      </c>
      <c r="C83" s="599">
        <v>0</v>
      </c>
      <c r="D83" s="600" t="s">
        <v>476</v>
      </c>
      <c r="E83" s="599">
        <v>0</v>
      </c>
      <c r="I83" s="575"/>
    </row>
    <row r="84" spans="1:9">
      <c r="A84" s="558" t="s">
        <v>1021</v>
      </c>
      <c r="B84" s="31" t="s">
        <v>1022</v>
      </c>
      <c r="C84" s="599">
        <v>0</v>
      </c>
      <c r="D84" s="600" t="s">
        <v>476</v>
      </c>
      <c r="E84" s="599">
        <v>0</v>
      </c>
      <c r="I84" s="575"/>
    </row>
    <row r="85" spans="1:9">
      <c r="A85" s="558" t="s">
        <v>992</v>
      </c>
      <c r="B85" s="31" t="s">
        <v>993</v>
      </c>
      <c r="C85" s="599">
        <v>0</v>
      </c>
      <c r="D85" s="600" t="s">
        <v>476</v>
      </c>
      <c r="E85" s="599">
        <v>0</v>
      </c>
      <c r="I85" s="575"/>
    </row>
    <row r="86" spans="1:9">
      <c r="A86" s="558" t="s">
        <v>786</v>
      </c>
      <c r="B86" s="31" t="s">
        <v>787</v>
      </c>
      <c r="C86" s="599">
        <v>0</v>
      </c>
      <c r="D86" s="600" t="s">
        <v>476</v>
      </c>
      <c r="E86" s="599">
        <v>0</v>
      </c>
      <c r="I86" s="575"/>
    </row>
    <row r="87" spans="1:9">
      <c r="A87" s="586" t="s">
        <v>2303</v>
      </c>
      <c r="B87" s="586" t="s">
        <v>2304</v>
      </c>
      <c r="C87" s="599">
        <v>268848.18792823132</v>
      </c>
      <c r="D87" s="600" t="s">
        <v>476</v>
      </c>
      <c r="E87" s="599">
        <v>4080000</v>
      </c>
      <c r="I87" s="575"/>
    </row>
    <row r="88" spans="1:9">
      <c r="A88" s="558"/>
      <c r="B88" s="535"/>
      <c r="C88" s="602">
        <f>SUM(C75:C87)</f>
        <v>1030341.7781327227</v>
      </c>
      <c r="D88" s="602">
        <f>SUM(D75:D87)</f>
        <v>0</v>
      </c>
      <c r="E88" s="602">
        <f>SUM(E75:E87)</f>
        <v>4080000</v>
      </c>
      <c r="I88" s="575"/>
    </row>
    <row r="89" spans="1:9">
      <c r="A89" s="558"/>
      <c r="B89" s="31"/>
      <c r="D89" s="600"/>
      <c r="I89" s="575"/>
    </row>
    <row r="90" spans="1:9">
      <c r="A90" s="558" t="s">
        <v>484</v>
      </c>
      <c r="B90" s="31" t="s">
        <v>1232</v>
      </c>
      <c r="C90" s="599">
        <v>-4.7978237271308899E-3</v>
      </c>
      <c r="D90" s="600">
        <v>4408880.505202176</v>
      </c>
      <c r="E90" s="599">
        <v>4408880.51</v>
      </c>
      <c r="I90" s="575"/>
    </row>
    <row r="91" spans="1:9" s="551" customFormat="1">
      <c r="A91" s="558" t="s">
        <v>910</v>
      </c>
      <c r="B91" s="31" t="s">
        <v>1233</v>
      </c>
      <c r="C91" s="599">
        <v>0</v>
      </c>
      <c r="D91" s="599">
        <v>0</v>
      </c>
      <c r="E91" s="599">
        <v>0</v>
      </c>
      <c r="H91" s="10"/>
      <c r="I91" s="575"/>
    </row>
    <row r="92" spans="1:9">
      <c r="A92" s="558"/>
      <c r="B92" s="535"/>
      <c r="C92" s="602">
        <f>SUM(C90:C91)</f>
        <v>-4.7978237271308899E-3</v>
      </c>
      <c r="D92" s="602">
        <f>SUM(D90:D91)</f>
        <v>4408880.505202176</v>
      </c>
      <c r="E92" s="602">
        <f>SUM(E90:E91)</f>
        <v>4408880.51</v>
      </c>
      <c r="I92" s="575"/>
    </row>
    <row r="93" spans="1:9">
      <c r="A93" s="558"/>
      <c r="B93" s="31"/>
      <c r="D93" s="600"/>
      <c r="I93" s="575"/>
    </row>
    <row r="94" spans="1:9" s="551" customFormat="1">
      <c r="A94" s="558" t="s">
        <v>337</v>
      </c>
      <c r="B94" s="31" t="s">
        <v>338</v>
      </c>
      <c r="C94" s="599">
        <v>0</v>
      </c>
      <c r="D94" s="600">
        <v>0</v>
      </c>
      <c r="E94" s="599">
        <v>0</v>
      </c>
      <c r="H94" s="571"/>
      <c r="I94" s="575"/>
    </row>
    <row r="95" spans="1:9">
      <c r="A95" s="558" t="s">
        <v>427</v>
      </c>
      <c r="B95" s="31" t="s">
        <v>428</v>
      </c>
      <c r="C95" s="599">
        <v>0</v>
      </c>
      <c r="D95" s="600">
        <v>0</v>
      </c>
      <c r="E95" s="599">
        <v>0</v>
      </c>
      <c r="I95" s="575"/>
    </row>
    <row r="96" spans="1:9">
      <c r="A96" s="558" t="s">
        <v>809</v>
      </c>
      <c r="B96" s="31" t="s">
        <v>810</v>
      </c>
      <c r="C96" s="599">
        <v>0</v>
      </c>
      <c r="D96" s="600">
        <v>0</v>
      </c>
      <c r="E96" s="599">
        <v>0</v>
      </c>
      <c r="I96" s="575"/>
    </row>
    <row r="97" spans="1:9">
      <c r="A97" s="558" t="s">
        <v>811</v>
      </c>
      <c r="B97" s="31" t="s">
        <v>812</v>
      </c>
      <c r="C97" s="599">
        <v>0</v>
      </c>
      <c r="D97" s="600">
        <v>0</v>
      </c>
      <c r="E97" s="599">
        <v>0</v>
      </c>
      <c r="I97" s="575"/>
    </row>
    <row r="98" spans="1:9">
      <c r="A98" s="558" t="s">
        <v>813</v>
      </c>
      <c r="B98" s="31" t="s">
        <v>878</v>
      </c>
      <c r="C98" s="599">
        <v>0</v>
      </c>
      <c r="D98" s="600">
        <v>0</v>
      </c>
      <c r="E98" s="599">
        <v>0</v>
      </c>
      <c r="I98" s="575"/>
    </row>
    <row r="99" spans="1:9">
      <c r="A99" s="558" t="s">
        <v>879</v>
      </c>
      <c r="B99" s="31" t="s">
        <v>880</v>
      </c>
      <c r="C99" s="599">
        <v>0</v>
      </c>
      <c r="D99" s="600">
        <v>0</v>
      </c>
      <c r="E99" s="599">
        <v>0</v>
      </c>
      <c r="I99" s="575"/>
    </row>
    <row r="100" spans="1:9">
      <c r="A100" s="558" t="s">
        <v>881</v>
      </c>
      <c r="B100" s="31" t="s">
        <v>882</v>
      </c>
      <c r="C100" s="599">
        <v>0</v>
      </c>
      <c r="D100" s="600">
        <v>0</v>
      </c>
      <c r="E100" s="599">
        <v>0</v>
      </c>
      <c r="I100" s="575"/>
    </row>
    <row r="101" spans="1:9">
      <c r="A101" s="558" t="s">
        <v>883</v>
      </c>
      <c r="B101" s="31" t="s">
        <v>884</v>
      </c>
      <c r="C101" s="599">
        <v>0</v>
      </c>
      <c r="D101" s="600">
        <v>0</v>
      </c>
      <c r="E101" s="599">
        <v>0</v>
      </c>
      <c r="I101" s="575"/>
    </row>
    <row r="102" spans="1:9">
      <c r="A102" s="558" t="s">
        <v>885</v>
      </c>
      <c r="B102" s="31" t="s">
        <v>12</v>
      </c>
      <c r="C102" s="599">
        <v>0</v>
      </c>
      <c r="D102" s="600">
        <v>0</v>
      </c>
      <c r="E102" s="599">
        <v>0</v>
      </c>
      <c r="I102" s="575"/>
    </row>
    <row r="103" spans="1:9">
      <c r="A103" s="558" t="s">
        <v>13</v>
      </c>
      <c r="B103" s="31" t="s">
        <v>14</v>
      </c>
      <c r="C103" s="599">
        <v>0</v>
      </c>
      <c r="D103" s="600">
        <v>0</v>
      </c>
      <c r="E103" s="599">
        <v>0</v>
      </c>
      <c r="I103" s="575"/>
    </row>
    <row r="104" spans="1:9">
      <c r="A104" s="558" t="s">
        <v>15</v>
      </c>
      <c r="B104" s="31" t="s">
        <v>16</v>
      </c>
      <c r="C104" s="599">
        <v>0</v>
      </c>
      <c r="D104" s="600">
        <v>0</v>
      </c>
      <c r="E104" s="599">
        <v>0</v>
      </c>
      <c r="I104" s="575"/>
    </row>
    <row r="105" spans="1:9">
      <c r="A105" s="558"/>
      <c r="B105" s="535"/>
      <c r="C105" s="602">
        <f>SUM(C94:C104)</f>
        <v>0</v>
      </c>
      <c r="D105" s="602">
        <f>SUM(D94:D104)</f>
        <v>0</v>
      </c>
      <c r="E105" s="602">
        <f>SUM(E94:E104)</f>
        <v>0</v>
      </c>
      <c r="I105" s="575"/>
    </row>
    <row r="106" spans="1:9">
      <c r="A106" s="558"/>
      <c r="B106" s="31"/>
      <c r="D106" s="600"/>
      <c r="I106" s="575"/>
    </row>
    <row r="107" spans="1:9">
      <c r="A107" s="580" t="s">
        <v>411</v>
      </c>
      <c r="B107" s="31" t="s">
        <v>412</v>
      </c>
      <c r="C107" s="599">
        <v>64418.844877988508</v>
      </c>
      <c r="D107" s="600">
        <v>131467.0248779885</v>
      </c>
      <c r="E107" s="599">
        <v>67048.179999999993</v>
      </c>
      <c r="I107" s="575"/>
    </row>
    <row r="108" spans="1:9">
      <c r="A108" s="580" t="s">
        <v>733</v>
      </c>
      <c r="B108" s="31" t="s">
        <v>734</v>
      </c>
      <c r="C108" s="599">
        <v>1182909.5154352617</v>
      </c>
      <c r="D108" s="600">
        <v>2414101.0554352617</v>
      </c>
      <c r="E108" s="599">
        <v>1231191.54</v>
      </c>
      <c r="I108" s="575"/>
    </row>
    <row r="109" spans="1:9">
      <c r="A109" s="580" t="s">
        <v>741</v>
      </c>
      <c r="B109" s="31" t="s">
        <v>742</v>
      </c>
      <c r="C109" s="599">
        <v>1296945.9118765562</v>
      </c>
      <c r="D109" s="600">
        <v>2646828.3818765562</v>
      </c>
      <c r="E109" s="599">
        <v>1349882.47</v>
      </c>
      <c r="I109" s="575"/>
    </row>
    <row r="110" spans="1:9">
      <c r="A110" s="580" t="s">
        <v>745</v>
      </c>
      <c r="B110" s="31" t="s">
        <v>746</v>
      </c>
      <c r="C110" s="599">
        <v>264877.8918432676</v>
      </c>
      <c r="D110" s="600">
        <v>540567.12184326758</v>
      </c>
      <c r="E110" s="599">
        <v>275689.23</v>
      </c>
      <c r="I110" s="575"/>
    </row>
    <row r="111" spans="1:9">
      <c r="A111" s="580" t="s">
        <v>750</v>
      </c>
      <c r="B111" s="31" t="s">
        <v>751</v>
      </c>
      <c r="C111" s="599">
        <v>469423.40402440651</v>
      </c>
      <c r="D111" s="600">
        <v>958006.9540244065</v>
      </c>
      <c r="E111" s="599">
        <v>488583.55</v>
      </c>
      <c r="I111" s="575"/>
    </row>
    <row r="112" spans="1:9">
      <c r="A112" s="580" t="s">
        <v>754</v>
      </c>
      <c r="B112" s="31" t="s">
        <v>755</v>
      </c>
      <c r="C112" s="599">
        <v>48515.609784751854</v>
      </c>
      <c r="D112" s="600">
        <v>99011.439784751856</v>
      </c>
      <c r="E112" s="599">
        <v>50495.83</v>
      </c>
      <c r="I112" s="575"/>
    </row>
    <row r="113" spans="1:9">
      <c r="A113" s="580" t="s">
        <v>758</v>
      </c>
      <c r="B113" s="31" t="s">
        <v>759</v>
      </c>
      <c r="C113" s="599">
        <v>498557.17597320472</v>
      </c>
      <c r="D113" s="600">
        <v>1017463.6259732047</v>
      </c>
      <c r="E113" s="599">
        <v>518906.45</v>
      </c>
      <c r="I113" s="575"/>
    </row>
    <row r="114" spans="1:9">
      <c r="A114" s="580" t="s">
        <v>762</v>
      </c>
      <c r="B114" s="31" t="s">
        <v>763</v>
      </c>
      <c r="C114" s="599">
        <v>121251.55929270685</v>
      </c>
      <c r="D114" s="600">
        <v>247452.16929270685</v>
      </c>
      <c r="E114" s="599">
        <v>126200.61</v>
      </c>
      <c r="I114" s="575"/>
    </row>
    <row r="115" spans="1:9">
      <c r="A115" s="580" t="s">
        <v>766</v>
      </c>
      <c r="B115" s="31" t="s">
        <v>767</v>
      </c>
      <c r="C115" s="599">
        <v>18776.822599315794</v>
      </c>
      <c r="D115" s="600">
        <v>38320.052599315793</v>
      </c>
      <c r="E115" s="599">
        <v>19543.23</v>
      </c>
      <c r="I115" s="575"/>
    </row>
    <row r="116" spans="1:9">
      <c r="A116" s="580" t="s">
        <v>770</v>
      </c>
      <c r="B116" s="31" t="s">
        <v>771</v>
      </c>
      <c r="C116" s="599">
        <v>207162.77796309805</v>
      </c>
      <c r="D116" s="600">
        <v>422781.18796309805</v>
      </c>
      <c r="E116" s="599">
        <v>215618.41</v>
      </c>
      <c r="I116" s="575"/>
    </row>
    <row r="117" spans="1:9">
      <c r="A117" s="580" t="s">
        <v>24</v>
      </c>
      <c r="B117" s="31" t="s">
        <v>25</v>
      </c>
      <c r="C117" s="599">
        <v>0</v>
      </c>
      <c r="D117" s="600">
        <v>0</v>
      </c>
      <c r="E117" s="599">
        <v>0</v>
      </c>
      <c r="I117" s="575"/>
    </row>
    <row r="118" spans="1:9">
      <c r="A118" s="558"/>
      <c r="B118" s="535"/>
      <c r="C118" s="602">
        <f>SUM(C107:C117)</f>
        <v>4172839.5136705576</v>
      </c>
      <c r="D118" s="602">
        <f>SUM(D107:D117)</f>
        <v>8515999.0136705581</v>
      </c>
      <c r="E118" s="602">
        <f>SUM(E107:E117)</f>
        <v>4343159.5</v>
      </c>
      <c r="F118" s="549"/>
      <c r="I118" s="575"/>
    </row>
    <row r="119" spans="1:9">
      <c r="A119" s="558"/>
      <c r="B119" s="31"/>
      <c r="D119" s="600"/>
      <c r="I119" s="575"/>
    </row>
    <row r="120" spans="1:9">
      <c r="A120" s="558" t="s">
        <v>485</v>
      </c>
      <c r="B120" s="31" t="s">
        <v>486</v>
      </c>
      <c r="C120" s="599">
        <v>0</v>
      </c>
      <c r="D120" s="600" t="s">
        <v>476</v>
      </c>
      <c r="E120" s="599">
        <v>0</v>
      </c>
      <c r="I120" s="575"/>
    </row>
    <row r="121" spans="1:9">
      <c r="A121" s="558" t="s">
        <v>430</v>
      </c>
      <c r="B121" s="31" t="s">
        <v>431</v>
      </c>
      <c r="C121" s="599">
        <v>0</v>
      </c>
      <c r="D121" s="600" t="s">
        <v>476</v>
      </c>
      <c r="E121" s="599">
        <v>0</v>
      </c>
      <c r="I121" s="575"/>
    </row>
    <row r="122" spans="1:9">
      <c r="A122" s="558" t="s">
        <v>246</v>
      </c>
      <c r="B122" s="31" t="s">
        <v>249</v>
      </c>
      <c r="C122" s="599">
        <v>0</v>
      </c>
      <c r="D122" s="600" t="s">
        <v>476</v>
      </c>
      <c r="E122" s="599">
        <v>0</v>
      </c>
      <c r="I122" s="575"/>
    </row>
    <row r="123" spans="1:9">
      <c r="A123" s="558" t="s">
        <v>247</v>
      </c>
      <c r="B123" s="31" t="s">
        <v>250</v>
      </c>
      <c r="C123" s="599">
        <v>0</v>
      </c>
      <c r="D123" s="600" t="s">
        <v>476</v>
      </c>
      <c r="E123" s="599">
        <v>0</v>
      </c>
      <c r="I123" s="575"/>
    </row>
    <row r="124" spans="1:9">
      <c r="A124" s="558" t="s">
        <v>248</v>
      </c>
      <c r="B124" s="31" t="s">
        <v>251</v>
      </c>
      <c r="C124" s="599">
        <v>0</v>
      </c>
      <c r="D124" s="600" t="s">
        <v>476</v>
      </c>
      <c r="E124" s="600" t="s">
        <v>476</v>
      </c>
      <c r="I124" s="575"/>
    </row>
    <row r="125" spans="1:9">
      <c r="A125" s="558" t="s">
        <v>96</v>
      </c>
      <c r="B125" s="31" t="s">
        <v>97</v>
      </c>
      <c r="C125" s="599">
        <v>0</v>
      </c>
      <c r="D125" s="600" t="s">
        <v>476</v>
      </c>
      <c r="E125" s="599">
        <v>0</v>
      </c>
      <c r="I125" s="575"/>
    </row>
    <row r="126" spans="1:9">
      <c r="A126" s="558" t="s">
        <v>895</v>
      </c>
      <c r="B126" s="31" t="s">
        <v>896</v>
      </c>
      <c r="C126" s="599">
        <v>0</v>
      </c>
      <c r="D126" s="600" t="s">
        <v>476</v>
      </c>
      <c r="E126" s="599">
        <v>0</v>
      </c>
      <c r="I126" s="575"/>
    </row>
    <row r="127" spans="1:9">
      <c r="A127" s="558" t="s">
        <v>967</v>
      </c>
      <c r="B127" s="31" t="s">
        <v>968</v>
      </c>
      <c r="C127" s="599">
        <v>0</v>
      </c>
      <c r="D127" s="600" t="s">
        <v>476</v>
      </c>
      <c r="E127" s="599">
        <v>0</v>
      </c>
      <c r="I127" s="575"/>
    </row>
    <row r="128" spans="1:9">
      <c r="A128" s="558" t="s">
        <v>969</v>
      </c>
      <c r="B128" s="31" t="s">
        <v>970</v>
      </c>
      <c r="C128" s="599">
        <v>0</v>
      </c>
      <c r="D128" s="600" t="s">
        <v>476</v>
      </c>
      <c r="E128" s="599">
        <v>0</v>
      </c>
      <c r="I128" s="575"/>
    </row>
    <row r="129" spans="1:9">
      <c r="A129" s="623" t="s">
        <v>1185</v>
      </c>
      <c r="B129" s="558" t="s">
        <v>1186</v>
      </c>
      <c r="C129" s="599">
        <v>12826.608189508803</v>
      </c>
      <c r="D129" s="600" t="s">
        <v>476</v>
      </c>
      <c r="E129" s="599">
        <v>0</v>
      </c>
      <c r="I129" s="575"/>
    </row>
    <row r="130" spans="1:9">
      <c r="A130" s="623" t="s">
        <v>1187</v>
      </c>
      <c r="B130" s="558" t="s">
        <v>1188</v>
      </c>
      <c r="C130" s="599">
        <v>28665.901179399152</v>
      </c>
      <c r="D130" s="600" t="s">
        <v>476</v>
      </c>
      <c r="E130" s="599">
        <v>0</v>
      </c>
      <c r="I130" s="575"/>
    </row>
    <row r="131" spans="1:9">
      <c r="A131" s="558" t="s">
        <v>973</v>
      </c>
      <c r="B131" s="31" t="s">
        <v>974</v>
      </c>
      <c r="C131" s="599">
        <v>0</v>
      </c>
      <c r="D131" s="600" t="s">
        <v>476</v>
      </c>
      <c r="E131" s="599">
        <v>0</v>
      </c>
      <c r="I131" s="575"/>
    </row>
    <row r="132" spans="1:9">
      <c r="A132" s="558" t="s">
        <v>1193</v>
      </c>
      <c r="B132" s="31" t="s">
        <v>1194</v>
      </c>
      <c r="C132" s="599">
        <v>10459.17218443429</v>
      </c>
      <c r="D132" s="600" t="s">
        <v>476</v>
      </c>
      <c r="E132" s="599">
        <v>0</v>
      </c>
      <c r="I132" s="575"/>
    </row>
    <row r="133" spans="1:9">
      <c r="A133" s="623" t="s">
        <v>1036</v>
      </c>
      <c r="B133" s="31" t="s">
        <v>1037</v>
      </c>
      <c r="C133" s="599">
        <v>12929.643527041593</v>
      </c>
      <c r="D133" s="600" t="s">
        <v>476</v>
      </c>
      <c r="E133" s="599">
        <v>0</v>
      </c>
      <c r="I133" s="575"/>
    </row>
    <row r="134" spans="1:9">
      <c r="A134" s="623" t="s">
        <v>1038</v>
      </c>
      <c r="B134" s="31" t="s">
        <v>1039</v>
      </c>
      <c r="C134" s="599">
        <v>26934.991981589144</v>
      </c>
      <c r="D134" s="600" t="s">
        <v>476</v>
      </c>
      <c r="E134" s="599">
        <v>0</v>
      </c>
      <c r="I134" s="575"/>
    </row>
    <row r="135" spans="1:9">
      <c r="A135" s="558" t="s">
        <v>1044</v>
      </c>
      <c r="B135" s="31" t="s">
        <v>1045</v>
      </c>
      <c r="C135" s="599">
        <v>0</v>
      </c>
      <c r="D135" s="600" t="s">
        <v>476</v>
      </c>
      <c r="E135" s="599">
        <v>0</v>
      </c>
      <c r="I135" s="575"/>
    </row>
    <row r="136" spans="1:9">
      <c r="A136" s="623" t="s">
        <v>1046</v>
      </c>
      <c r="B136" s="31" t="s">
        <v>1047</v>
      </c>
      <c r="C136" s="599">
        <v>6951.4366749252094</v>
      </c>
      <c r="D136" s="600" t="s">
        <v>476</v>
      </c>
      <c r="E136" s="599">
        <v>0</v>
      </c>
      <c r="I136" s="575"/>
    </row>
    <row r="137" spans="1:9">
      <c r="A137" s="623" t="s">
        <v>1189</v>
      </c>
      <c r="B137" s="558" t="s">
        <v>1190</v>
      </c>
      <c r="C137" s="599">
        <v>-1113.0190649950546</v>
      </c>
      <c r="D137" s="600" t="s">
        <v>476</v>
      </c>
      <c r="E137" s="599">
        <v>0</v>
      </c>
      <c r="I137" s="575"/>
    </row>
    <row r="138" spans="1:9">
      <c r="A138" s="625" t="s">
        <v>2061</v>
      </c>
      <c r="B138" s="586" t="s">
        <v>2062</v>
      </c>
      <c r="C138" s="599">
        <v>83643.364000870177</v>
      </c>
      <c r="D138" s="600" t="s">
        <v>476</v>
      </c>
      <c r="E138" s="599">
        <v>0</v>
      </c>
      <c r="I138" s="575"/>
    </row>
    <row r="139" spans="1:9">
      <c r="A139" s="625" t="s">
        <v>2063</v>
      </c>
      <c r="B139" s="586" t="s">
        <v>2064</v>
      </c>
      <c r="C139" s="599">
        <v>25087.650290367295</v>
      </c>
      <c r="D139" s="600" t="s">
        <v>476</v>
      </c>
      <c r="E139" s="599">
        <v>0</v>
      </c>
      <c r="I139" s="575"/>
    </row>
    <row r="140" spans="1:9">
      <c r="A140" s="625" t="s">
        <v>2065</v>
      </c>
      <c r="B140" s="586" t="s">
        <v>2066</v>
      </c>
      <c r="C140" s="599">
        <v>11368.157412336574</v>
      </c>
      <c r="D140" s="600" t="s">
        <v>476</v>
      </c>
      <c r="E140" s="599">
        <v>0</v>
      </c>
      <c r="I140" s="575"/>
    </row>
    <row r="141" spans="1:9">
      <c r="A141" s="625" t="s">
        <v>2067</v>
      </c>
      <c r="B141" s="586" t="s">
        <v>2068</v>
      </c>
      <c r="C141" s="599">
        <v>66540.942078250388</v>
      </c>
      <c r="D141" s="600" t="s">
        <v>476</v>
      </c>
      <c r="E141" s="599">
        <v>0</v>
      </c>
      <c r="I141" s="575"/>
    </row>
    <row r="142" spans="1:9">
      <c r="A142" s="625" t="s">
        <v>2071</v>
      </c>
      <c r="B142" s="586" t="s">
        <v>2072</v>
      </c>
      <c r="C142" s="599">
        <v>-5049.4232269276417</v>
      </c>
      <c r="D142" s="600" t="s">
        <v>476</v>
      </c>
      <c r="E142" s="599">
        <v>0</v>
      </c>
      <c r="I142" s="575"/>
    </row>
    <row r="143" spans="1:9">
      <c r="A143" s="625" t="s">
        <v>2073</v>
      </c>
      <c r="B143" s="586" t="s">
        <v>2074</v>
      </c>
      <c r="C143" s="599">
        <v>5480.6483619245291</v>
      </c>
      <c r="D143" s="600" t="s">
        <v>476</v>
      </c>
      <c r="E143" s="599">
        <v>0</v>
      </c>
      <c r="I143" s="575"/>
    </row>
    <row r="144" spans="1:9">
      <c r="A144" s="586"/>
      <c r="B144" s="586"/>
      <c r="D144" s="600"/>
      <c r="I144" s="575"/>
    </row>
    <row r="145" spans="1:9">
      <c r="A145" s="558" t="s">
        <v>100</v>
      </c>
      <c r="B145" s="31" t="s">
        <v>101</v>
      </c>
      <c r="C145" s="599">
        <v>108932.14603135257</v>
      </c>
      <c r="D145" s="600" t="s">
        <v>476</v>
      </c>
      <c r="E145" s="599">
        <v>280500</v>
      </c>
      <c r="I145" s="575"/>
    </row>
    <row r="146" spans="1:9">
      <c r="A146" s="558" t="s">
        <v>780</v>
      </c>
      <c r="B146" s="31" t="s">
        <v>84</v>
      </c>
      <c r="C146" s="599">
        <v>197910.324404738</v>
      </c>
      <c r="D146" s="600" t="s">
        <v>476</v>
      </c>
      <c r="E146" s="599">
        <v>387600</v>
      </c>
      <c r="I146" s="575"/>
    </row>
    <row r="147" spans="1:9">
      <c r="A147" s="558" t="s">
        <v>975</v>
      </c>
      <c r="B147" s="31" t="s">
        <v>976</v>
      </c>
      <c r="C147" s="599">
        <v>22409.899471430133</v>
      </c>
      <c r="D147" s="600" t="s">
        <v>476</v>
      </c>
      <c r="E147" s="599">
        <v>61200</v>
      </c>
      <c r="I147" s="575"/>
    </row>
    <row r="148" spans="1:9">
      <c r="A148" s="558" t="s">
        <v>1015</v>
      </c>
      <c r="B148" s="31" t="s">
        <v>1017</v>
      </c>
      <c r="C148" s="599">
        <v>0</v>
      </c>
      <c r="D148" s="600" t="s">
        <v>476</v>
      </c>
      <c r="E148" s="599">
        <v>0</v>
      </c>
      <c r="I148" s="575"/>
    </row>
    <row r="149" spans="1:9">
      <c r="A149" s="558" t="s">
        <v>1016</v>
      </c>
      <c r="B149" s="31" t="s">
        <v>1018</v>
      </c>
      <c r="C149" s="599">
        <v>0</v>
      </c>
      <c r="D149" s="600" t="s">
        <v>476</v>
      </c>
      <c r="E149" s="599">
        <v>0</v>
      </c>
      <c r="I149" s="575"/>
    </row>
    <row r="150" spans="1:9">
      <c r="A150" s="558" t="s">
        <v>1019</v>
      </c>
      <c r="B150" s="31" t="s">
        <v>1020</v>
      </c>
      <c r="C150" s="599">
        <v>0</v>
      </c>
      <c r="D150" s="600" t="s">
        <v>476</v>
      </c>
      <c r="E150" s="599">
        <v>0</v>
      </c>
      <c r="I150" s="575"/>
    </row>
    <row r="151" spans="1:9">
      <c r="A151" s="558" t="s">
        <v>1195</v>
      </c>
      <c r="B151" s="31" t="s">
        <v>1196</v>
      </c>
      <c r="C151" s="599">
        <v>106265.23807582812</v>
      </c>
      <c r="D151" s="600" t="s">
        <v>476</v>
      </c>
      <c r="E151" s="599">
        <v>0</v>
      </c>
      <c r="I151" s="575"/>
    </row>
    <row r="152" spans="1:9">
      <c r="A152" s="558" t="s">
        <v>977</v>
      </c>
      <c r="B152" s="31" t="s">
        <v>978</v>
      </c>
      <c r="C152" s="599">
        <v>0</v>
      </c>
      <c r="D152" s="600" t="s">
        <v>476</v>
      </c>
      <c r="E152" s="599">
        <v>0</v>
      </c>
      <c r="I152" s="575"/>
    </row>
    <row r="153" spans="1:9">
      <c r="A153" s="558" t="s">
        <v>1048</v>
      </c>
      <c r="B153" s="31" t="s">
        <v>1049</v>
      </c>
      <c r="C153" s="599">
        <v>0</v>
      </c>
      <c r="D153" s="600" t="s">
        <v>476</v>
      </c>
      <c r="E153" s="599">
        <v>0</v>
      </c>
      <c r="I153" s="575"/>
    </row>
    <row r="154" spans="1:9">
      <c r="A154" s="558" t="s">
        <v>1164</v>
      </c>
      <c r="B154" s="31" t="s">
        <v>1165</v>
      </c>
      <c r="C154" s="599">
        <v>0</v>
      </c>
      <c r="D154" s="600" t="s">
        <v>476</v>
      </c>
      <c r="E154" s="599">
        <v>0</v>
      </c>
      <c r="I154" s="575"/>
    </row>
    <row r="155" spans="1:9">
      <c r="A155" s="558" t="s">
        <v>102</v>
      </c>
      <c r="B155" s="31" t="s">
        <v>1161</v>
      </c>
      <c r="C155" s="599">
        <v>0</v>
      </c>
      <c r="D155" s="600" t="s">
        <v>476</v>
      </c>
      <c r="E155" s="599">
        <v>0</v>
      </c>
      <c r="I155" s="575"/>
    </row>
    <row r="156" spans="1:9">
      <c r="A156" s="558"/>
      <c r="B156" s="31"/>
      <c r="D156" s="600"/>
      <c r="I156" s="575"/>
    </row>
    <row r="157" spans="1:9">
      <c r="A157" s="558" t="s">
        <v>27</v>
      </c>
      <c r="B157" s="31" t="s">
        <v>85</v>
      </c>
      <c r="C157" s="599">
        <v>0</v>
      </c>
      <c r="D157" s="600" t="s">
        <v>476</v>
      </c>
      <c r="E157" s="599">
        <v>0</v>
      </c>
      <c r="I157" s="575"/>
    </row>
    <row r="158" spans="1:9">
      <c r="A158" s="558" t="s">
        <v>778</v>
      </c>
      <c r="B158" s="31" t="s">
        <v>779</v>
      </c>
      <c r="C158" s="599">
        <v>0</v>
      </c>
      <c r="D158" s="600" t="s">
        <v>476</v>
      </c>
      <c r="E158" s="599">
        <v>0</v>
      </c>
      <c r="I158" s="575"/>
    </row>
    <row r="159" spans="1:9">
      <c r="A159" s="621" t="s">
        <v>93</v>
      </c>
      <c r="B159" s="31" t="s">
        <v>305</v>
      </c>
      <c r="C159" s="599">
        <v>213150</v>
      </c>
      <c r="D159" s="600" t="s">
        <v>476</v>
      </c>
      <c r="E159" s="599">
        <v>221850</v>
      </c>
      <c r="I159" s="575"/>
    </row>
    <row r="160" spans="1:9">
      <c r="A160" s="558" t="s">
        <v>306</v>
      </c>
      <c r="B160" s="31" t="s">
        <v>307</v>
      </c>
      <c r="C160" s="599">
        <v>0</v>
      </c>
      <c r="D160" s="600" t="s">
        <v>476</v>
      </c>
      <c r="E160" s="599">
        <v>0</v>
      </c>
      <c r="I160" s="575"/>
    </row>
    <row r="161" spans="1:9">
      <c r="A161" s="558" t="s">
        <v>1010</v>
      </c>
      <c r="B161" s="31" t="s">
        <v>1011</v>
      </c>
      <c r="C161" s="599">
        <v>0</v>
      </c>
      <c r="D161" s="600" t="s">
        <v>476</v>
      </c>
      <c r="E161" s="599">
        <v>0</v>
      </c>
      <c r="I161" s="575"/>
    </row>
    <row r="162" spans="1:9">
      <c r="A162" s="558" t="s">
        <v>1012</v>
      </c>
      <c r="B162" s="31" t="s">
        <v>1013</v>
      </c>
      <c r="C162" s="599">
        <v>0</v>
      </c>
      <c r="D162" s="600" t="s">
        <v>476</v>
      </c>
      <c r="E162" s="599">
        <v>0</v>
      </c>
      <c r="I162" s="575"/>
    </row>
    <row r="163" spans="1:9">
      <c r="A163" s="621" t="s">
        <v>295</v>
      </c>
      <c r="B163" s="31" t="s">
        <v>296</v>
      </c>
      <c r="C163" s="599">
        <v>166208</v>
      </c>
      <c r="D163" s="600" t="s">
        <v>476</v>
      </c>
      <c r="E163" s="599">
        <v>172992</v>
      </c>
      <c r="I163" s="575"/>
    </row>
    <row r="164" spans="1:9">
      <c r="A164" s="621" t="s">
        <v>965</v>
      </c>
      <c r="B164" s="31" t="s">
        <v>966</v>
      </c>
      <c r="C164" s="599">
        <v>100450</v>
      </c>
      <c r="D164" s="600" t="s">
        <v>476</v>
      </c>
      <c r="E164" s="599">
        <v>104550</v>
      </c>
      <c r="I164" s="575"/>
    </row>
    <row r="165" spans="1:9">
      <c r="A165" s="558" t="s">
        <v>26</v>
      </c>
      <c r="B165" s="31" t="s">
        <v>242</v>
      </c>
      <c r="C165" s="599">
        <v>0</v>
      </c>
      <c r="D165" s="600" t="s">
        <v>476</v>
      </c>
      <c r="E165" s="599">
        <v>0</v>
      </c>
      <c r="I165" s="575"/>
    </row>
    <row r="166" spans="1:9">
      <c r="A166" s="621" t="s">
        <v>212</v>
      </c>
      <c r="B166" s="31" t="s">
        <v>243</v>
      </c>
      <c r="C166" s="599">
        <v>24500</v>
      </c>
      <c r="D166" s="600" t="s">
        <v>476</v>
      </c>
      <c r="E166" s="599">
        <v>25500</v>
      </c>
      <c r="I166" s="575"/>
    </row>
    <row r="167" spans="1:9">
      <c r="A167" s="621" t="s">
        <v>781</v>
      </c>
      <c r="B167" s="31" t="s">
        <v>782</v>
      </c>
      <c r="C167" s="599">
        <v>19600</v>
      </c>
      <c r="D167" s="600" t="s">
        <v>476</v>
      </c>
      <c r="E167" s="599">
        <v>20400</v>
      </c>
      <c r="I167" s="575"/>
    </row>
    <row r="168" spans="1:9">
      <c r="A168" s="558"/>
      <c r="B168" s="31"/>
      <c r="D168" s="600"/>
      <c r="I168" s="575"/>
    </row>
    <row r="169" spans="1:9">
      <c r="A169" s="558" t="s">
        <v>1275</v>
      </c>
      <c r="B169" s="31" t="s">
        <v>1276</v>
      </c>
      <c r="C169" s="599">
        <v>281923.21261100227</v>
      </c>
      <c r="D169" s="600" t="s">
        <v>476</v>
      </c>
      <c r="E169" s="599">
        <v>3232507.5</v>
      </c>
      <c r="I169" s="575"/>
    </row>
    <row r="170" spans="1:9">
      <c r="A170" s="558"/>
      <c r="B170" s="535"/>
      <c r="C170" s="603">
        <f>SUM(C120:C169)</f>
        <v>1526074.8941830755</v>
      </c>
      <c r="D170" s="603">
        <f>SUM(D120:D169)</f>
        <v>0</v>
      </c>
      <c r="E170" s="603">
        <f>SUM(E120:E169)</f>
        <v>4507099.5</v>
      </c>
      <c r="I170" s="575"/>
    </row>
    <row r="171" spans="1:9">
      <c r="A171" s="558"/>
      <c r="C171" s="603">
        <f>C118+C105+C73+C60+C92+C88+C170+C64</f>
        <v>24750847.158815619</v>
      </c>
      <c r="D171" s="603">
        <f>D118+D105+D73+D60+D92+D88+D170+D64</f>
        <v>48438105.972214103</v>
      </c>
      <c r="E171" s="603">
        <f>E118+E105+E73+E60+E92+E88+E170+E64</f>
        <v>36090060.700000003</v>
      </c>
      <c r="I171" s="575"/>
    </row>
    <row r="172" spans="1:9" s="165" customFormat="1" outlineLevel="1">
      <c r="A172" s="558"/>
      <c r="C172" s="604">
        <f>+C171-'Bus-Sum'!C18</f>
        <v>604799.99288542196</v>
      </c>
      <c r="D172" s="605"/>
      <c r="E172" s="605"/>
      <c r="F172" s="331"/>
      <c r="H172" s="652"/>
      <c r="I172" s="575"/>
    </row>
    <row r="173" spans="1:9">
      <c r="A173" s="558"/>
      <c r="B173" s="31"/>
      <c r="D173" s="600"/>
      <c r="I173" s="575"/>
    </row>
    <row r="174" spans="1:9">
      <c r="A174" s="558"/>
      <c r="B174" s="31"/>
      <c r="D174" s="600"/>
      <c r="I174" s="575"/>
    </row>
    <row r="175" spans="1:9" s="551" customFormat="1">
      <c r="A175" s="558" t="s">
        <v>367</v>
      </c>
      <c r="B175" s="520" t="s">
        <v>1203</v>
      </c>
      <c r="C175" s="599">
        <v>0</v>
      </c>
      <c r="D175" s="599">
        <v>0</v>
      </c>
      <c r="E175" s="599">
        <v>0</v>
      </c>
      <c r="H175" s="571"/>
      <c r="I175" s="575"/>
    </row>
    <row r="176" spans="1:9" s="551" customFormat="1">
      <c r="A176" s="558" t="s">
        <v>1178</v>
      </c>
      <c r="B176" s="520" t="s">
        <v>1179</v>
      </c>
      <c r="C176" s="599">
        <v>-22108889.273453664</v>
      </c>
      <c r="D176" s="600" t="s">
        <v>476</v>
      </c>
      <c r="E176" s="599">
        <v>-25953913.489999998</v>
      </c>
      <c r="H176" s="571"/>
      <c r="I176" s="575"/>
    </row>
    <row r="177" spans="1:9" s="551" customFormat="1">
      <c r="A177" s="598" t="s">
        <v>1605</v>
      </c>
      <c r="B177" s="598" t="s">
        <v>1606</v>
      </c>
      <c r="C177" s="620">
        <v>352228.57571428554</v>
      </c>
      <c r="D177" s="640">
        <v>0</v>
      </c>
      <c r="E177" s="640">
        <v>413485.71</v>
      </c>
      <c r="F177" s="640" t="s">
        <v>2400</v>
      </c>
      <c r="G177" s="620"/>
      <c r="H177" s="571"/>
      <c r="I177" s="575"/>
    </row>
    <row r="178" spans="1:9">
      <c r="A178" s="558" t="s">
        <v>1180</v>
      </c>
      <c r="B178" s="31" t="s">
        <v>1234</v>
      </c>
      <c r="C178" s="599">
        <v>-1291451.1037304359</v>
      </c>
      <c r="D178" s="600" t="s">
        <v>476</v>
      </c>
      <c r="E178" s="599">
        <v>1291451.1037304359</v>
      </c>
      <c r="I178" s="575"/>
    </row>
    <row r="179" spans="1:9" s="551" customFormat="1">
      <c r="A179" s="558" t="s">
        <v>1130</v>
      </c>
      <c r="B179" s="520" t="s">
        <v>1131</v>
      </c>
      <c r="C179" s="599">
        <v>0</v>
      </c>
      <c r="D179" s="599">
        <v>0</v>
      </c>
      <c r="E179" s="599">
        <v>0</v>
      </c>
      <c r="H179" s="571"/>
      <c r="I179" s="575"/>
    </row>
    <row r="180" spans="1:9" s="551" customFormat="1">
      <c r="A180" s="558" t="s">
        <v>1153</v>
      </c>
      <c r="B180" s="520" t="s">
        <v>1154</v>
      </c>
      <c r="C180" s="599">
        <v>110000</v>
      </c>
      <c r="D180" s="599">
        <v>110000</v>
      </c>
      <c r="E180" s="599">
        <v>0</v>
      </c>
      <c r="H180" s="571"/>
      <c r="I180" s="575"/>
    </row>
    <row r="181" spans="1:9" s="551" customFormat="1">
      <c r="A181" s="558" t="s">
        <v>368</v>
      </c>
      <c r="B181" s="520" t="s">
        <v>369</v>
      </c>
      <c r="C181" s="599">
        <v>4985530.5999999996</v>
      </c>
      <c r="D181" s="599">
        <v>10838110</v>
      </c>
      <c r="E181" s="599">
        <v>5852579.4000000004</v>
      </c>
      <c r="H181" s="571"/>
      <c r="I181" s="575"/>
    </row>
    <row r="182" spans="1:9" s="551" customFormat="1">
      <c r="A182" s="558" t="s">
        <v>370</v>
      </c>
      <c r="B182" s="520" t="s">
        <v>371</v>
      </c>
      <c r="C182" s="599">
        <v>3410389.4</v>
      </c>
      <c r="D182" s="599">
        <v>7413890</v>
      </c>
      <c r="E182" s="599">
        <v>4003500.6</v>
      </c>
      <c r="H182" s="571"/>
      <c r="I182" s="575"/>
    </row>
    <row r="183" spans="1:9" s="587" customFormat="1">
      <c r="A183" s="598" t="s">
        <v>1607</v>
      </c>
      <c r="B183" s="598" t="s">
        <v>1608</v>
      </c>
      <c r="C183" s="640">
        <v>9200</v>
      </c>
      <c r="D183" s="640">
        <v>20000</v>
      </c>
      <c r="E183" s="640">
        <v>10800</v>
      </c>
      <c r="F183" s="587" t="s">
        <v>2400</v>
      </c>
      <c r="H183" s="571"/>
      <c r="I183" s="575"/>
    </row>
    <row r="184" spans="1:9" s="551" customFormat="1">
      <c r="A184" s="558" t="s">
        <v>372</v>
      </c>
      <c r="B184" s="520" t="s">
        <v>373</v>
      </c>
      <c r="C184" s="599">
        <v>101200</v>
      </c>
      <c r="D184" s="599">
        <v>220000</v>
      </c>
      <c r="E184" s="599">
        <v>118800</v>
      </c>
      <c r="H184" s="571"/>
      <c r="I184" s="575"/>
    </row>
    <row r="185" spans="1:9" s="551" customFormat="1">
      <c r="A185" s="558" t="s">
        <v>908</v>
      </c>
      <c r="B185" s="520" t="s">
        <v>909</v>
      </c>
      <c r="C185" s="599">
        <v>588755.49800000014</v>
      </c>
      <c r="D185" s="599">
        <v>1279903.2480000001</v>
      </c>
      <c r="E185" s="599">
        <v>691147.75</v>
      </c>
      <c r="H185" s="571"/>
      <c r="I185" s="575"/>
    </row>
    <row r="186" spans="1:9" s="551" customFormat="1">
      <c r="A186" s="558" t="s">
        <v>1132</v>
      </c>
      <c r="B186" s="520" t="s">
        <v>1133</v>
      </c>
      <c r="C186" s="599">
        <v>0</v>
      </c>
      <c r="D186" s="599">
        <v>0</v>
      </c>
      <c r="E186" s="599">
        <v>0</v>
      </c>
      <c r="H186" s="571"/>
      <c r="I186" s="575"/>
    </row>
    <row r="187" spans="1:9" s="551" customFormat="1">
      <c r="A187" s="558" t="s">
        <v>1259</v>
      </c>
      <c r="B187" s="520" t="s">
        <v>1263</v>
      </c>
      <c r="C187" s="599">
        <v>0</v>
      </c>
      <c r="D187" s="599">
        <v>0</v>
      </c>
      <c r="E187" s="599">
        <v>0</v>
      </c>
      <c r="H187" s="571"/>
      <c r="I187" s="575"/>
    </row>
    <row r="188" spans="1:9" s="551" customFormat="1">
      <c r="A188" s="558" t="s">
        <v>1260</v>
      </c>
      <c r="B188" s="520" t="s">
        <v>1264</v>
      </c>
      <c r="C188" s="599">
        <v>92000</v>
      </c>
      <c r="D188" s="599">
        <v>200000</v>
      </c>
      <c r="E188" s="599">
        <v>108000</v>
      </c>
      <c r="H188" s="571"/>
      <c r="I188" s="575"/>
    </row>
    <row r="189" spans="1:9" s="551" customFormat="1">
      <c r="A189" s="558" t="s">
        <v>1261</v>
      </c>
      <c r="B189" s="520" t="s">
        <v>1265</v>
      </c>
      <c r="C189" s="599">
        <v>749542.34398159874</v>
      </c>
      <c r="D189" s="599">
        <v>1629439.8739815988</v>
      </c>
      <c r="E189" s="599">
        <v>879897.53</v>
      </c>
      <c r="H189" s="571"/>
      <c r="I189" s="575"/>
    </row>
    <row r="190" spans="1:9" s="551" customFormat="1">
      <c r="A190" s="558" t="s">
        <v>1262</v>
      </c>
      <c r="B190" s="520" t="s">
        <v>1266</v>
      </c>
      <c r="C190" s="599">
        <v>2131966.8506654678</v>
      </c>
      <c r="D190" s="599">
        <v>4634710.550665468</v>
      </c>
      <c r="E190" s="599">
        <v>2502743.7000000002</v>
      </c>
      <c r="H190" s="571"/>
      <c r="I190" s="575"/>
    </row>
    <row r="191" spans="1:9" s="551" customFormat="1">
      <c r="A191" s="558" t="s">
        <v>1207</v>
      </c>
      <c r="B191" s="520" t="s">
        <v>1208</v>
      </c>
      <c r="C191" s="599">
        <v>19185685.34</v>
      </c>
      <c r="D191" s="599">
        <v>41708011.609999999</v>
      </c>
      <c r="E191" s="599">
        <v>22522326.27</v>
      </c>
      <c r="H191" s="571"/>
      <c r="I191" s="575"/>
    </row>
    <row r="192" spans="1:9" s="551" customFormat="1">
      <c r="A192" s="558" t="s">
        <v>1209</v>
      </c>
      <c r="B192" s="520" t="s">
        <v>1228</v>
      </c>
      <c r="C192" s="599">
        <v>210960.11000000002</v>
      </c>
      <c r="D192" s="599">
        <v>458608.94</v>
      </c>
      <c r="E192" s="599">
        <v>247648.83</v>
      </c>
      <c r="H192" s="571"/>
      <c r="I192" s="575"/>
    </row>
    <row r="193" spans="1:9" s="551" customFormat="1">
      <c r="A193" s="558" t="s">
        <v>1210</v>
      </c>
      <c r="B193" s="520" t="s">
        <v>1229</v>
      </c>
      <c r="C193" s="599">
        <v>101200</v>
      </c>
      <c r="D193" s="599">
        <v>220000</v>
      </c>
      <c r="E193" s="599">
        <v>118800</v>
      </c>
      <c r="H193" s="571"/>
      <c r="I193" s="575"/>
    </row>
    <row r="194" spans="1:9" s="551" customFormat="1">
      <c r="A194" s="558" t="s">
        <v>1211</v>
      </c>
      <c r="B194" s="520" t="s">
        <v>1212</v>
      </c>
      <c r="C194" s="599">
        <v>0</v>
      </c>
      <c r="D194" s="599">
        <v>0</v>
      </c>
      <c r="E194" s="599">
        <v>0</v>
      </c>
      <c r="H194" s="571"/>
      <c r="I194" s="575"/>
    </row>
    <row r="195" spans="1:9" s="551" customFormat="1">
      <c r="A195" s="558" t="s">
        <v>1213</v>
      </c>
      <c r="B195" s="520" t="s">
        <v>1214</v>
      </c>
      <c r="C195" s="599">
        <v>0</v>
      </c>
      <c r="D195" s="599">
        <v>0</v>
      </c>
      <c r="E195" s="599">
        <v>0</v>
      </c>
      <c r="H195" s="571"/>
      <c r="I195" s="575"/>
    </row>
    <row r="196" spans="1:9" s="551" customFormat="1">
      <c r="A196" s="558" t="s">
        <v>1215</v>
      </c>
      <c r="B196" s="520" t="s">
        <v>1230</v>
      </c>
      <c r="C196" s="599">
        <v>-149500</v>
      </c>
      <c r="D196" s="599">
        <v>-325000</v>
      </c>
      <c r="E196" s="599">
        <v>-175500</v>
      </c>
      <c r="H196" s="571"/>
      <c r="I196" s="575"/>
    </row>
    <row r="197" spans="1:9" s="551" customFormat="1">
      <c r="A197" s="558" t="s">
        <v>1216</v>
      </c>
      <c r="B197" s="520" t="s">
        <v>1217</v>
      </c>
      <c r="C197" s="599">
        <v>-59800</v>
      </c>
      <c r="D197" s="599">
        <v>-130000</v>
      </c>
      <c r="E197" s="599">
        <v>-70200</v>
      </c>
      <c r="H197" s="571"/>
      <c r="I197" s="575"/>
    </row>
    <row r="198" spans="1:9" s="551" customFormat="1">
      <c r="A198" s="558" t="s">
        <v>1218</v>
      </c>
      <c r="B198" s="520" t="s">
        <v>1219</v>
      </c>
      <c r="C198" s="599">
        <v>0</v>
      </c>
      <c r="D198" s="599">
        <v>0</v>
      </c>
      <c r="E198" s="599">
        <v>0</v>
      </c>
      <c r="H198" s="571"/>
      <c r="I198" s="575"/>
    </row>
    <row r="199" spans="1:9" s="551" customFormat="1">
      <c r="A199" s="558" t="s">
        <v>1220</v>
      </c>
      <c r="B199" s="520" t="s">
        <v>1221</v>
      </c>
      <c r="C199" s="599">
        <v>115000</v>
      </c>
      <c r="D199" s="599">
        <v>250000</v>
      </c>
      <c r="E199" s="599">
        <v>135000</v>
      </c>
      <c r="H199" s="571"/>
      <c r="I199" s="575"/>
    </row>
    <row r="200" spans="1:9" s="551" customFormat="1">
      <c r="A200" s="558" t="s">
        <v>1222</v>
      </c>
      <c r="B200" s="520" t="s">
        <v>1223</v>
      </c>
      <c r="C200" s="599">
        <v>193200</v>
      </c>
      <c r="D200" s="599">
        <v>420000</v>
      </c>
      <c r="E200" s="599">
        <v>226800</v>
      </c>
      <c r="H200" s="571"/>
      <c r="I200" s="575"/>
    </row>
    <row r="201" spans="1:9" s="551" customFormat="1">
      <c r="A201" s="558" t="s">
        <v>1224</v>
      </c>
      <c r="B201" s="520" t="s">
        <v>1225</v>
      </c>
      <c r="C201" s="599">
        <v>105800</v>
      </c>
      <c r="D201" s="599">
        <v>230000</v>
      </c>
      <c r="E201" s="599">
        <v>124200</v>
      </c>
      <c r="H201" s="571"/>
      <c r="I201" s="575"/>
    </row>
    <row r="202" spans="1:9" s="551" customFormat="1">
      <c r="A202" s="558" t="s">
        <v>1251</v>
      </c>
      <c r="B202" s="520" t="s">
        <v>1252</v>
      </c>
      <c r="C202" s="599">
        <v>1968255.4700000002</v>
      </c>
      <c r="D202" s="599">
        <v>4278816.25</v>
      </c>
      <c r="E202" s="599">
        <v>2310560.7799999998</v>
      </c>
      <c r="H202" s="571"/>
      <c r="I202" s="575"/>
    </row>
    <row r="203" spans="1:9" s="551" customFormat="1">
      <c r="A203" s="558" t="s">
        <v>1253</v>
      </c>
      <c r="B203" s="520" t="s">
        <v>1254</v>
      </c>
      <c r="C203" s="599">
        <v>0</v>
      </c>
      <c r="D203" s="599">
        <v>0</v>
      </c>
      <c r="E203" s="599">
        <v>0</v>
      </c>
      <c r="H203" s="571"/>
      <c r="I203" s="575"/>
    </row>
    <row r="204" spans="1:9" s="551" customFormat="1">
      <c r="A204" s="558" t="s">
        <v>1255</v>
      </c>
      <c r="B204" s="520" t="s">
        <v>1257</v>
      </c>
      <c r="C204" s="599">
        <v>0</v>
      </c>
      <c r="D204" s="599">
        <v>0</v>
      </c>
      <c r="E204" s="599">
        <v>0</v>
      </c>
      <c r="H204" s="571"/>
      <c r="I204" s="575"/>
    </row>
    <row r="205" spans="1:9" s="551" customFormat="1">
      <c r="A205" s="558" t="s">
        <v>1256</v>
      </c>
      <c r="B205" s="520" t="s">
        <v>1258</v>
      </c>
      <c r="C205" s="599">
        <v>0</v>
      </c>
      <c r="D205" s="599">
        <v>0</v>
      </c>
      <c r="E205" s="599">
        <v>0</v>
      </c>
      <c r="H205" s="571"/>
      <c r="I205" s="575"/>
    </row>
    <row r="206" spans="1:9" s="551" customFormat="1">
      <c r="A206" s="558" t="s">
        <v>1226</v>
      </c>
      <c r="B206" s="520" t="s">
        <v>1235</v>
      </c>
      <c r="C206" s="599">
        <v>17020</v>
      </c>
      <c r="D206" s="600" t="s">
        <v>476</v>
      </c>
      <c r="E206" s="599">
        <v>19980</v>
      </c>
      <c r="H206" s="571"/>
      <c r="I206" s="575"/>
    </row>
    <row r="207" spans="1:9" s="551" customFormat="1">
      <c r="A207" s="558" t="s">
        <v>1271</v>
      </c>
      <c r="B207" s="520" t="s">
        <v>1272</v>
      </c>
      <c r="C207" s="599">
        <v>11500</v>
      </c>
      <c r="D207" s="600">
        <v>25000</v>
      </c>
      <c r="E207" s="599">
        <v>13500</v>
      </c>
      <c r="H207" s="571"/>
      <c r="I207" s="575"/>
    </row>
    <row r="208" spans="1:9" s="551" customFormat="1">
      <c r="A208" s="558" t="s">
        <v>911</v>
      </c>
      <c r="B208" s="520" t="s">
        <v>377</v>
      </c>
      <c r="C208" s="599">
        <v>197639.05</v>
      </c>
      <c r="D208" s="599">
        <v>0</v>
      </c>
      <c r="E208" s="599">
        <v>205705.95</v>
      </c>
      <c r="H208" s="571"/>
      <c r="I208" s="575"/>
    </row>
    <row r="209" spans="1:9" s="551" customFormat="1">
      <c r="A209" s="558" t="s">
        <v>1268</v>
      </c>
      <c r="B209" s="520" t="s">
        <v>1269</v>
      </c>
      <c r="C209" s="599">
        <v>89180</v>
      </c>
      <c r="D209" s="600" t="s">
        <v>476</v>
      </c>
      <c r="E209" s="599">
        <v>92820</v>
      </c>
      <c r="H209" s="571"/>
      <c r="I209" s="575"/>
    </row>
    <row r="210" spans="1:9" s="551" customFormat="1">
      <c r="A210" s="558" t="s">
        <v>1267</v>
      </c>
      <c r="B210" s="520" t="s">
        <v>1270</v>
      </c>
      <c r="C210" s="599">
        <v>39939.410000000003</v>
      </c>
      <c r="D210" s="600" t="s">
        <v>476</v>
      </c>
      <c r="E210" s="599">
        <v>41569.589999999997</v>
      </c>
      <c r="H210" s="571"/>
      <c r="I210" s="575"/>
    </row>
    <row r="211" spans="1:9" s="551" customFormat="1">
      <c r="A211" s="598" t="s">
        <v>1609</v>
      </c>
      <c r="B211" s="598" t="s">
        <v>1610</v>
      </c>
      <c r="C211" s="599">
        <v>73500</v>
      </c>
      <c r="D211" s="600" t="s">
        <v>476</v>
      </c>
      <c r="E211" s="599">
        <v>76500</v>
      </c>
      <c r="F211" s="587" t="s">
        <v>2400</v>
      </c>
      <c r="H211" s="571"/>
      <c r="I211" s="575"/>
    </row>
    <row r="212" spans="1:9" s="551" customFormat="1">
      <c r="A212" s="598" t="s">
        <v>1613</v>
      </c>
      <c r="B212" s="598" t="s">
        <v>1614</v>
      </c>
      <c r="C212" s="599">
        <v>49580.160000000003</v>
      </c>
      <c r="D212" s="600" t="s">
        <v>476</v>
      </c>
      <c r="E212" s="599">
        <v>51603.839999999997</v>
      </c>
      <c r="F212" s="587" t="s">
        <v>2400</v>
      </c>
      <c r="H212" s="571"/>
      <c r="I212" s="575"/>
    </row>
    <row r="213" spans="1:9">
      <c r="A213" s="558" t="s">
        <v>94</v>
      </c>
      <c r="B213" s="31" t="s">
        <v>95</v>
      </c>
      <c r="C213" s="599">
        <v>0</v>
      </c>
      <c r="D213" s="600" t="s">
        <v>476</v>
      </c>
      <c r="E213" s="599">
        <v>0</v>
      </c>
      <c r="I213" s="575"/>
    </row>
    <row r="214" spans="1:9">
      <c r="A214" s="558" t="s">
        <v>1009</v>
      </c>
      <c r="B214" s="31" t="s">
        <v>1014</v>
      </c>
      <c r="C214" s="599">
        <v>0</v>
      </c>
      <c r="D214" s="600" t="s">
        <v>476</v>
      </c>
      <c r="E214" s="599">
        <v>0</v>
      </c>
      <c r="I214" s="575"/>
    </row>
    <row r="215" spans="1:9">
      <c r="A215" s="621" t="s">
        <v>467</v>
      </c>
      <c r="B215" s="31" t="s">
        <v>86</v>
      </c>
      <c r="C215" s="599">
        <v>137200</v>
      </c>
      <c r="D215" s="600" t="s">
        <v>476</v>
      </c>
      <c r="E215" s="599">
        <v>142800</v>
      </c>
      <c r="I215" s="575"/>
    </row>
    <row r="216" spans="1:9">
      <c r="A216" s="621" t="s">
        <v>776</v>
      </c>
      <c r="B216" s="31" t="s">
        <v>777</v>
      </c>
      <c r="C216" s="599">
        <v>171500</v>
      </c>
      <c r="D216" s="600" t="s">
        <v>476</v>
      </c>
      <c r="E216" s="599">
        <v>178500</v>
      </c>
      <c r="I216" s="575"/>
    </row>
    <row r="217" spans="1:9">
      <c r="A217" s="558" t="s">
        <v>918</v>
      </c>
      <c r="B217" s="31" t="s">
        <v>1162</v>
      </c>
      <c r="C217" s="599">
        <v>0</v>
      </c>
      <c r="D217" s="600" t="s">
        <v>476</v>
      </c>
      <c r="E217" s="600">
        <v>0</v>
      </c>
      <c r="I217" s="575"/>
    </row>
    <row r="218" spans="1:9">
      <c r="A218" s="584" t="s">
        <v>914</v>
      </c>
      <c r="B218" s="31" t="s">
        <v>915</v>
      </c>
      <c r="C218" s="599">
        <v>588000</v>
      </c>
      <c r="D218" s="600" t="s">
        <v>476</v>
      </c>
      <c r="E218" s="600">
        <v>612000</v>
      </c>
      <c r="I218" s="575"/>
    </row>
    <row r="219" spans="1:9">
      <c r="A219" s="584" t="s">
        <v>916</v>
      </c>
      <c r="B219" s="31" t="s">
        <v>917</v>
      </c>
      <c r="C219" s="599">
        <v>9800</v>
      </c>
      <c r="D219" s="600" t="s">
        <v>476</v>
      </c>
      <c r="E219" s="600">
        <v>10200</v>
      </c>
      <c r="I219" s="575"/>
    </row>
    <row r="220" spans="1:9">
      <c r="A220" s="558" t="s">
        <v>113</v>
      </c>
      <c r="B220" s="31" t="s">
        <v>374</v>
      </c>
      <c r="C220" s="599">
        <v>171500</v>
      </c>
      <c r="D220" s="600" t="s">
        <v>476</v>
      </c>
      <c r="E220" s="599">
        <v>178500</v>
      </c>
      <c r="I220" s="575"/>
    </row>
    <row r="221" spans="1:9">
      <c r="A221" s="584" t="s">
        <v>1181</v>
      </c>
      <c r="B221" s="31" t="s">
        <v>1182</v>
      </c>
      <c r="C221" s="599">
        <v>44100</v>
      </c>
      <c r="D221" s="600" t="s">
        <v>476</v>
      </c>
      <c r="E221" s="599">
        <v>45900</v>
      </c>
      <c r="I221" s="575"/>
    </row>
    <row r="222" spans="1:9">
      <c r="A222" s="584" t="s">
        <v>114</v>
      </c>
      <c r="B222" s="31" t="s">
        <v>887</v>
      </c>
      <c r="C222" s="599">
        <v>220500</v>
      </c>
      <c r="D222" s="600" t="s">
        <v>476</v>
      </c>
      <c r="E222" s="599">
        <v>229500</v>
      </c>
      <c r="I222" s="575"/>
    </row>
    <row r="223" spans="1:9">
      <c r="A223" s="584" t="s">
        <v>375</v>
      </c>
      <c r="B223" s="520" t="s">
        <v>376</v>
      </c>
      <c r="C223" s="599">
        <v>68600</v>
      </c>
      <c r="D223" s="600" t="s">
        <v>476</v>
      </c>
      <c r="E223" s="599">
        <v>71400</v>
      </c>
      <c r="I223" s="575"/>
    </row>
    <row r="224" spans="1:9">
      <c r="A224" s="610" t="s">
        <v>1485</v>
      </c>
      <c r="B224" s="586" t="s">
        <v>1486</v>
      </c>
      <c r="C224" s="599">
        <v>81830</v>
      </c>
      <c r="D224" s="600" t="s">
        <v>476</v>
      </c>
      <c r="E224" s="599">
        <v>85170</v>
      </c>
      <c r="I224" s="575"/>
    </row>
    <row r="225" spans="1:9">
      <c r="A225" s="610" t="s">
        <v>1489</v>
      </c>
      <c r="B225" s="586" t="s">
        <v>1490</v>
      </c>
      <c r="C225" s="599">
        <v>22050</v>
      </c>
      <c r="D225" s="600" t="s">
        <v>476</v>
      </c>
      <c r="E225" s="599">
        <v>22950</v>
      </c>
      <c r="I225" s="575"/>
    </row>
    <row r="226" spans="1:9">
      <c r="A226" s="558" t="s">
        <v>115</v>
      </c>
      <c r="B226" s="31" t="s">
        <v>888</v>
      </c>
      <c r="C226" s="599">
        <v>0</v>
      </c>
      <c r="D226" s="600" t="s">
        <v>476</v>
      </c>
      <c r="E226" s="599">
        <v>0</v>
      </c>
      <c r="I226" s="575"/>
    </row>
    <row r="227" spans="1:9">
      <c r="A227" s="584" t="s">
        <v>303</v>
      </c>
      <c r="B227" s="31" t="s">
        <v>1204</v>
      </c>
      <c r="C227" s="599">
        <v>73500</v>
      </c>
      <c r="D227" s="600" t="s">
        <v>476</v>
      </c>
      <c r="E227" s="599">
        <v>76500</v>
      </c>
      <c r="I227" s="575"/>
    </row>
    <row r="228" spans="1:9">
      <c r="A228" s="610" t="s">
        <v>1499</v>
      </c>
      <c r="B228" s="586" t="s">
        <v>1500</v>
      </c>
      <c r="C228" s="599">
        <v>49000</v>
      </c>
      <c r="D228" s="600" t="s">
        <v>476</v>
      </c>
      <c r="E228" s="599">
        <v>51000</v>
      </c>
      <c r="F228" s="587" t="s">
        <v>2400</v>
      </c>
      <c r="I228" s="575"/>
    </row>
    <row r="229" spans="1:9">
      <c r="A229" s="584" t="s">
        <v>924</v>
      </c>
      <c r="B229" s="31" t="s">
        <v>925</v>
      </c>
      <c r="C229" s="599">
        <v>85750</v>
      </c>
      <c r="D229" s="600" t="s">
        <v>476</v>
      </c>
      <c r="E229" s="600">
        <v>89250</v>
      </c>
      <c r="I229" s="575"/>
    </row>
    <row r="230" spans="1:9">
      <c r="A230" s="584" t="s">
        <v>926</v>
      </c>
      <c r="B230" s="31" t="s">
        <v>927</v>
      </c>
      <c r="C230" s="599">
        <v>31850</v>
      </c>
      <c r="D230" s="600" t="s">
        <v>476</v>
      </c>
      <c r="E230" s="600">
        <v>33150</v>
      </c>
      <c r="I230" s="575"/>
    </row>
    <row r="231" spans="1:9">
      <c r="A231" s="558" t="s">
        <v>69</v>
      </c>
      <c r="B231" s="31" t="s">
        <v>797</v>
      </c>
      <c r="C231" s="599">
        <v>0</v>
      </c>
      <c r="D231" s="600" t="s">
        <v>476</v>
      </c>
      <c r="E231" s="599">
        <v>0</v>
      </c>
      <c r="I231" s="575"/>
    </row>
    <row r="232" spans="1:9">
      <c r="A232" s="584" t="s">
        <v>919</v>
      </c>
      <c r="B232" s="31" t="s">
        <v>1236</v>
      </c>
      <c r="C232" s="599">
        <v>2760000</v>
      </c>
      <c r="D232" s="600">
        <v>6000000</v>
      </c>
      <c r="E232" s="600">
        <v>3240000</v>
      </c>
      <c r="I232" s="575"/>
    </row>
    <row r="233" spans="1:9">
      <c r="A233" s="584" t="s">
        <v>920</v>
      </c>
      <c r="B233" s="31" t="s">
        <v>1237</v>
      </c>
      <c r="C233" s="577">
        <v>-2760000</v>
      </c>
      <c r="D233" s="578">
        <v>-6000000</v>
      </c>
      <c r="E233" s="578">
        <v>-3240000</v>
      </c>
      <c r="I233" s="575"/>
    </row>
    <row r="234" spans="1:9">
      <c r="A234" s="558" t="s">
        <v>921</v>
      </c>
      <c r="B234" s="31" t="s">
        <v>255</v>
      </c>
      <c r="C234" s="599">
        <v>0</v>
      </c>
      <c r="D234" s="600" t="s">
        <v>476</v>
      </c>
      <c r="E234" s="600">
        <v>0</v>
      </c>
      <c r="I234" s="575"/>
    </row>
    <row r="235" spans="1:9">
      <c r="A235" s="558" t="s">
        <v>549</v>
      </c>
      <c r="B235" s="31" t="s">
        <v>886</v>
      </c>
      <c r="C235" s="599">
        <v>0</v>
      </c>
      <c r="D235" s="600" t="s">
        <v>476</v>
      </c>
      <c r="E235" s="599">
        <v>0</v>
      </c>
      <c r="I235" s="575"/>
    </row>
    <row r="236" spans="1:9">
      <c r="A236" s="584" t="s">
        <v>1227</v>
      </c>
      <c r="B236" s="31" t="s">
        <v>1231</v>
      </c>
      <c r="C236" s="599">
        <v>5339580.2398128947</v>
      </c>
      <c r="D236" s="600" t="s">
        <v>476</v>
      </c>
      <c r="E236" s="599">
        <v>6268202.8899999997</v>
      </c>
      <c r="I236" s="575"/>
    </row>
    <row r="237" spans="1:9">
      <c r="A237" s="584" t="s">
        <v>432</v>
      </c>
      <c r="B237" s="31" t="s">
        <v>1205</v>
      </c>
      <c r="C237" s="599">
        <v>159379.85</v>
      </c>
      <c r="D237" s="600" t="s">
        <v>476</v>
      </c>
      <c r="E237" s="599">
        <v>165885.15</v>
      </c>
      <c r="I237" s="575"/>
    </row>
    <row r="238" spans="1:9">
      <c r="A238" s="584" t="s">
        <v>1183</v>
      </c>
      <c r="B238" s="31" t="s">
        <v>1184</v>
      </c>
      <c r="C238" s="599">
        <v>0</v>
      </c>
      <c r="D238" s="600" t="s">
        <v>476</v>
      </c>
      <c r="E238" s="600">
        <v>0</v>
      </c>
      <c r="I238" s="575"/>
    </row>
    <row r="239" spans="1:9">
      <c r="A239" s="584" t="s">
        <v>922</v>
      </c>
      <c r="B239" s="31" t="s">
        <v>923</v>
      </c>
      <c r="C239" s="599">
        <v>0</v>
      </c>
      <c r="D239" s="600" t="s">
        <v>476</v>
      </c>
      <c r="E239" s="600">
        <v>0</v>
      </c>
      <c r="I239" s="575"/>
    </row>
    <row r="240" spans="1:9">
      <c r="A240" s="584" t="s">
        <v>1134</v>
      </c>
      <c r="B240" s="31" t="s">
        <v>1135</v>
      </c>
      <c r="C240" s="599">
        <v>114668.85000000011</v>
      </c>
      <c r="D240" s="600">
        <v>0</v>
      </c>
      <c r="E240" s="600">
        <v>119349.21</v>
      </c>
      <c r="I240" s="575"/>
    </row>
    <row r="241" spans="1:9">
      <c r="A241" s="584" t="s">
        <v>1136</v>
      </c>
      <c r="B241" s="31" t="s">
        <v>1138</v>
      </c>
      <c r="C241" s="599">
        <v>6900</v>
      </c>
      <c r="D241" s="600" t="s">
        <v>476</v>
      </c>
      <c r="E241" s="600">
        <v>8100</v>
      </c>
      <c r="I241" s="575"/>
    </row>
    <row r="242" spans="1:9">
      <c r="A242" s="584" t="s">
        <v>1137</v>
      </c>
      <c r="B242" s="31" t="s">
        <v>1206</v>
      </c>
      <c r="C242" s="599">
        <v>92000</v>
      </c>
      <c r="D242" s="600" t="s">
        <v>476</v>
      </c>
      <c r="E242" s="600">
        <v>108000</v>
      </c>
      <c r="I242" s="575"/>
    </row>
    <row r="243" spans="1:9">
      <c r="A243" s="584" t="s">
        <v>1027</v>
      </c>
      <c r="B243" s="31" t="s">
        <v>1028</v>
      </c>
      <c r="C243" s="599">
        <v>23000</v>
      </c>
      <c r="D243" s="600" t="s">
        <v>476</v>
      </c>
      <c r="E243" s="600">
        <v>27000</v>
      </c>
      <c r="I243" s="575"/>
    </row>
    <row r="244" spans="1:9">
      <c r="A244" s="584" t="s">
        <v>1139</v>
      </c>
      <c r="B244" s="31" t="s">
        <v>1140</v>
      </c>
      <c r="C244" s="599">
        <v>24500</v>
      </c>
      <c r="D244" s="600" t="s">
        <v>476</v>
      </c>
      <c r="E244" s="600">
        <v>25500</v>
      </c>
      <c r="I244" s="575"/>
    </row>
    <row r="245" spans="1:9">
      <c r="A245" s="584" t="s">
        <v>1029</v>
      </c>
      <c r="B245" s="31" t="s">
        <v>1030</v>
      </c>
      <c r="C245" s="599">
        <v>98000</v>
      </c>
      <c r="D245" s="600" t="s">
        <v>476</v>
      </c>
      <c r="E245" s="600">
        <v>102000</v>
      </c>
      <c r="I245" s="575"/>
    </row>
    <row r="246" spans="1:9">
      <c r="A246" s="598" t="s">
        <v>1615</v>
      </c>
      <c r="B246" s="598" t="s">
        <v>1616</v>
      </c>
      <c r="C246" s="599">
        <v>23000</v>
      </c>
      <c r="D246" s="600" t="s">
        <v>476</v>
      </c>
      <c r="E246" s="600">
        <v>27000</v>
      </c>
      <c r="F246" s="587" t="s">
        <v>2400</v>
      </c>
      <c r="I246" s="575"/>
    </row>
    <row r="247" spans="1:9">
      <c r="A247" s="598" t="s">
        <v>1617</v>
      </c>
      <c r="B247" s="598" t="s">
        <v>1618</v>
      </c>
      <c r="C247" s="599">
        <v>11500</v>
      </c>
      <c r="D247" s="600" t="s">
        <v>476</v>
      </c>
      <c r="E247" s="600">
        <v>13500</v>
      </c>
      <c r="F247" s="587" t="s">
        <v>2400</v>
      </c>
      <c r="I247" s="575"/>
    </row>
    <row r="248" spans="1:9">
      <c r="A248" s="584"/>
      <c r="B248" s="31"/>
      <c r="D248" s="600"/>
      <c r="E248" s="600"/>
      <c r="I248" s="575"/>
    </row>
    <row r="249" spans="1:9">
      <c r="A249" s="584"/>
      <c r="B249" s="31"/>
      <c r="D249" s="600"/>
      <c r="E249" s="600"/>
      <c r="I249" s="575"/>
    </row>
    <row r="250" spans="1:9">
      <c r="A250" s="558"/>
      <c r="B250" s="31"/>
      <c r="D250" s="600"/>
      <c r="I250" s="575"/>
    </row>
    <row r="251" spans="1:9">
      <c r="A251" s="558"/>
      <c r="B251" s="535"/>
      <c r="C251" s="603">
        <f>SUM(C175:C250)</f>
        <v>18927341.37099015</v>
      </c>
      <c r="D251" s="603">
        <f>SUM(D175:D250)</f>
        <v>73481490.472647071</v>
      </c>
      <c r="E251" s="603">
        <f>SUM(E175:E250)</f>
        <v>24551164.813730434</v>
      </c>
      <c r="I251" s="575"/>
    </row>
    <row r="252" spans="1:9">
      <c r="A252" s="558"/>
      <c r="B252" s="31"/>
      <c r="D252" s="600"/>
      <c r="I252" s="575"/>
    </row>
    <row r="253" spans="1:9">
      <c r="A253" s="558" t="s">
        <v>1031</v>
      </c>
      <c r="B253" s="31" t="s">
        <v>1032</v>
      </c>
      <c r="C253" s="599">
        <v>12239574.610254508</v>
      </c>
      <c r="D253" s="600" t="s">
        <v>476</v>
      </c>
      <c r="E253" s="599">
        <v>12227855.081298828</v>
      </c>
      <c r="F253" s="549">
        <f>VLOOKUP(A253,'Essbase Download working'!$A$4:$C$404,3,FALSE)-C253</f>
        <v>0</v>
      </c>
      <c r="I253" s="575"/>
    </row>
    <row r="254" spans="1:9">
      <c r="A254" s="558"/>
      <c r="B254" s="535"/>
      <c r="C254" s="603">
        <f>SUM(C253:C253)</f>
        <v>12239574.610254508</v>
      </c>
      <c r="D254" s="603">
        <f>SUM(D253:D253)</f>
        <v>0</v>
      </c>
      <c r="E254" s="603">
        <f>SUM(E253:E253)</f>
        <v>12227855.081298828</v>
      </c>
      <c r="I254" s="575"/>
    </row>
    <row r="255" spans="1:9">
      <c r="A255" s="558"/>
      <c r="B255" s="31"/>
      <c r="D255" s="600"/>
      <c r="I255" s="575"/>
    </row>
    <row r="256" spans="1:9" s="593" customFormat="1">
      <c r="A256" s="634" t="s">
        <v>1146</v>
      </c>
      <c r="B256" s="614" t="s">
        <v>1147</v>
      </c>
      <c r="C256" s="617"/>
      <c r="D256" s="635" t="s">
        <v>476</v>
      </c>
      <c r="E256" s="635">
        <v>612840.44999999995</v>
      </c>
      <c r="H256" s="594"/>
      <c r="I256" s="653" t="s">
        <v>3593</v>
      </c>
    </row>
    <row r="257" spans="1:9" s="593" customFormat="1">
      <c r="A257" s="634" t="s">
        <v>1148</v>
      </c>
      <c r="B257" s="614" t="s">
        <v>1149</v>
      </c>
      <c r="C257" s="617"/>
      <c r="D257" s="635" t="s">
        <v>476</v>
      </c>
      <c r="E257" s="617">
        <v>772779.87</v>
      </c>
      <c r="H257" s="594"/>
      <c r="I257" s="653" t="s">
        <v>3593</v>
      </c>
    </row>
    <row r="258" spans="1:9" s="593" customFormat="1">
      <c r="A258" s="634" t="s">
        <v>1050</v>
      </c>
      <c r="B258" s="614" t="s">
        <v>1051</v>
      </c>
      <c r="C258" s="617"/>
      <c r="D258" s="635" t="s">
        <v>476</v>
      </c>
      <c r="E258" s="617">
        <v>127500</v>
      </c>
      <c r="H258" s="594"/>
      <c r="I258" s="653" t="s">
        <v>3593</v>
      </c>
    </row>
    <row r="259" spans="1:9" s="593" customFormat="1">
      <c r="A259" s="634" t="s">
        <v>1150</v>
      </c>
      <c r="B259" s="614" t="s">
        <v>1151</v>
      </c>
      <c r="C259" s="617"/>
      <c r="D259" s="635" t="s">
        <v>476</v>
      </c>
      <c r="E259" s="617">
        <v>628990.61999999988</v>
      </c>
      <c r="H259" s="594"/>
      <c r="I259" s="653" t="s">
        <v>3593</v>
      </c>
    </row>
    <row r="260" spans="1:9" s="551" customFormat="1">
      <c r="A260" s="558" t="s">
        <v>1247</v>
      </c>
      <c r="B260" s="520" t="s">
        <v>1248</v>
      </c>
      <c r="C260" s="599">
        <v>1738987.95</v>
      </c>
      <c r="D260" s="600">
        <v>1455125</v>
      </c>
      <c r="E260" s="599">
        <v>1809967.05</v>
      </c>
      <c r="H260" s="571"/>
      <c r="I260" s="575"/>
    </row>
    <row r="261" spans="1:9" s="551" customFormat="1">
      <c r="A261" s="558" t="s">
        <v>1245</v>
      </c>
      <c r="B261" s="520" t="s">
        <v>1246</v>
      </c>
      <c r="C261" s="599">
        <v>507655.90857346053</v>
      </c>
      <c r="D261" s="600" t="s">
        <v>476</v>
      </c>
      <c r="E261" s="599">
        <v>2526744</v>
      </c>
      <c r="H261" s="571"/>
      <c r="I261" s="575"/>
    </row>
    <row r="262" spans="1:9" s="551" customFormat="1">
      <c r="A262" s="558" t="s">
        <v>1033</v>
      </c>
      <c r="B262" s="520" t="s">
        <v>1124</v>
      </c>
      <c r="C262" s="599">
        <v>207211.56211234818</v>
      </c>
      <c r="D262" s="600" t="s">
        <v>476</v>
      </c>
      <c r="E262" s="599">
        <v>0</v>
      </c>
      <c r="H262" s="571"/>
      <c r="I262" s="575"/>
    </row>
    <row r="263" spans="1:9" s="551" customFormat="1">
      <c r="A263" s="558" t="s">
        <v>1243</v>
      </c>
      <c r="B263" s="520" t="s">
        <v>1244</v>
      </c>
      <c r="C263" s="599">
        <v>121401.5513345448</v>
      </c>
      <c r="D263" s="600" t="s">
        <v>476</v>
      </c>
      <c r="E263" s="599">
        <v>382500</v>
      </c>
      <c r="H263" s="571"/>
      <c r="I263" s="575"/>
    </row>
    <row r="264" spans="1:9">
      <c r="C264" s="603">
        <f>SUM(C256:C263)</f>
        <v>2575256.9720203537</v>
      </c>
      <c r="D264" s="603">
        <f>SUM(D256:D263)</f>
        <v>1455125</v>
      </c>
      <c r="E264" s="603">
        <f>SUM(E256:E263)</f>
        <v>6861321.9899999993</v>
      </c>
      <c r="F264" s="583" t="s">
        <v>2399</v>
      </c>
      <c r="G264" s="535" t="s">
        <v>1152</v>
      </c>
      <c r="I264" s="575"/>
    </row>
    <row r="265" spans="1:9">
      <c r="A265" s="558"/>
      <c r="B265" s="31"/>
      <c r="D265" s="600"/>
      <c r="I265" s="575"/>
    </row>
    <row r="266" spans="1:9">
      <c r="A266" s="615" t="s">
        <v>543</v>
      </c>
      <c r="B266" s="31" t="s">
        <v>983</v>
      </c>
      <c r="C266" s="599">
        <v>237846.15346231882</v>
      </c>
      <c r="D266" s="600" t="s">
        <v>476</v>
      </c>
      <c r="E266" s="600" t="s">
        <v>476</v>
      </c>
      <c r="F266" s="565" t="s">
        <v>1324</v>
      </c>
      <c r="I266" s="575"/>
    </row>
    <row r="267" spans="1:9">
      <c r="A267" s="615" t="s">
        <v>726</v>
      </c>
      <c r="B267" s="31" t="s">
        <v>328</v>
      </c>
      <c r="C267" s="599">
        <v>49000</v>
      </c>
      <c r="D267" s="600" t="s">
        <v>476</v>
      </c>
      <c r="E267" s="600" t="s">
        <v>476</v>
      </c>
      <c r="F267" s="565" t="s">
        <v>1324</v>
      </c>
      <c r="I267" s="575"/>
    </row>
    <row r="268" spans="1:9">
      <c r="A268" s="615" t="s">
        <v>727</v>
      </c>
      <c r="B268" s="31" t="s">
        <v>329</v>
      </c>
      <c r="C268" s="599">
        <v>-286846.1534623187</v>
      </c>
      <c r="D268" s="600" t="s">
        <v>476</v>
      </c>
      <c r="E268" s="599">
        <v>0</v>
      </c>
      <c r="F268" s="565" t="s">
        <v>1324</v>
      </c>
      <c r="I268" s="575"/>
    </row>
    <row r="269" spans="1:9" s="551" customFormat="1">
      <c r="A269" s="618" t="s">
        <v>330</v>
      </c>
      <c r="B269" s="520" t="s">
        <v>331</v>
      </c>
      <c r="C269" s="599">
        <v>453870.51284565224</v>
      </c>
      <c r="D269" s="600" t="s">
        <v>476</v>
      </c>
      <c r="E269" s="600" t="s">
        <v>476</v>
      </c>
      <c r="F269" s="565" t="s">
        <v>1326</v>
      </c>
      <c r="H269" s="571"/>
      <c r="I269" s="575"/>
    </row>
    <row r="270" spans="1:9" s="551" customFormat="1">
      <c r="A270" s="618" t="s">
        <v>332</v>
      </c>
      <c r="B270" s="520" t="s">
        <v>333</v>
      </c>
      <c r="C270" s="599">
        <v>3100</v>
      </c>
      <c r="D270" s="600" t="s">
        <v>476</v>
      </c>
      <c r="E270" s="600" t="s">
        <v>476</v>
      </c>
      <c r="F270" s="565" t="s">
        <v>1326</v>
      </c>
      <c r="H270" s="571"/>
      <c r="I270" s="575"/>
    </row>
    <row r="271" spans="1:9" s="551" customFormat="1">
      <c r="A271" s="618" t="s">
        <v>334</v>
      </c>
      <c r="B271" s="520" t="s">
        <v>335</v>
      </c>
      <c r="C271" s="599">
        <v>2898598.509703204</v>
      </c>
      <c r="D271" s="600" t="s">
        <v>476</v>
      </c>
      <c r="E271" s="599">
        <v>0</v>
      </c>
      <c r="F271" s="565" t="s">
        <v>1326</v>
      </c>
      <c r="H271" s="571"/>
      <c r="I271" s="575"/>
    </row>
    <row r="272" spans="1:9" s="551" customFormat="1">
      <c r="A272" s="626" t="s">
        <v>901</v>
      </c>
      <c r="B272" s="520" t="s">
        <v>902</v>
      </c>
      <c r="C272" s="599">
        <v>0</v>
      </c>
      <c r="D272" s="600" t="s">
        <v>476</v>
      </c>
      <c r="E272" s="600" t="s">
        <v>476</v>
      </c>
      <c r="H272" s="571"/>
      <c r="I272" s="575"/>
    </row>
    <row r="273" spans="1:9" s="551" customFormat="1">
      <c r="A273" s="626" t="s">
        <v>903</v>
      </c>
      <c r="B273" s="520" t="s">
        <v>904</v>
      </c>
      <c r="C273" s="599">
        <v>0</v>
      </c>
      <c r="D273" s="600" t="s">
        <v>476</v>
      </c>
      <c r="E273" s="600">
        <v>0</v>
      </c>
      <c r="H273" s="571"/>
      <c r="I273" s="575"/>
    </row>
    <row r="274" spans="1:9">
      <c r="A274" s="558" t="s">
        <v>870</v>
      </c>
      <c r="B274" s="31" t="s">
        <v>984</v>
      </c>
      <c r="C274" s="599">
        <v>0</v>
      </c>
      <c r="D274" s="600" t="s">
        <v>476</v>
      </c>
      <c r="E274" s="599">
        <v>0</v>
      </c>
      <c r="I274" s="575"/>
    </row>
    <row r="275" spans="1:9">
      <c r="A275" s="558" t="s">
        <v>871</v>
      </c>
      <c r="B275" s="31" t="s">
        <v>87</v>
      </c>
      <c r="C275" s="599">
        <v>0</v>
      </c>
      <c r="D275" s="600" t="s">
        <v>476</v>
      </c>
      <c r="E275" s="599">
        <v>0</v>
      </c>
      <c r="I275" s="575"/>
    </row>
    <row r="276" spans="1:9">
      <c r="A276" s="558" t="s">
        <v>872</v>
      </c>
      <c r="B276" s="31" t="s">
        <v>873</v>
      </c>
      <c r="C276" s="599">
        <v>0</v>
      </c>
      <c r="D276" s="600" t="s">
        <v>476</v>
      </c>
      <c r="E276" s="599">
        <v>0</v>
      </c>
      <c r="I276" s="575"/>
    </row>
    <row r="277" spans="1:9">
      <c r="A277" s="558" t="s">
        <v>105</v>
      </c>
      <c r="B277" s="31" t="s">
        <v>106</v>
      </c>
      <c r="C277" s="599">
        <v>0</v>
      </c>
      <c r="D277" s="600" t="s">
        <v>476</v>
      </c>
      <c r="E277" s="600" t="s">
        <v>476</v>
      </c>
      <c r="I277" s="575"/>
    </row>
    <row r="278" spans="1:9">
      <c r="A278" s="558" t="s">
        <v>107</v>
      </c>
      <c r="B278" s="31" t="s">
        <v>108</v>
      </c>
      <c r="C278" s="599">
        <v>0</v>
      </c>
      <c r="D278" s="600" t="s">
        <v>476</v>
      </c>
      <c r="E278" s="600" t="s">
        <v>476</v>
      </c>
      <c r="I278" s="575"/>
    </row>
    <row r="279" spans="1:9">
      <c r="A279" s="558" t="s">
        <v>109</v>
      </c>
      <c r="B279" s="31" t="s">
        <v>110</v>
      </c>
      <c r="C279" s="599">
        <v>0</v>
      </c>
      <c r="D279" s="600" t="s">
        <v>476</v>
      </c>
      <c r="E279" s="599">
        <v>0</v>
      </c>
      <c r="I279" s="575"/>
    </row>
    <row r="280" spans="1:9">
      <c r="A280" s="558" t="s">
        <v>111</v>
      </c>
      <c r="B280" s="31" t="s">
        <v>391</v>
      </c>
      <c r="C280" s="599">
        <v>0</v>
      </c>
      <c r="D280" s="600" t="s">
        <v>476</v>
      </c>
      <c r="E280" s="600" t="s">
        <v>476</v>
      </c>
      <c r="I280" s="575"/>
    </row>
    <row r="281" spans="1:9">
      <c r="A281" s="558" t="s">
        <v>112</v>
      </c>
      <c r="B281" s="31" t="s">
        <v>392</v>
      </c>
      <c r="C281" s="599">
        <v>0</v>
      </c>
      <c r="D281" s="600" t="s">
        <v>476</v>
      </c>
      <c r="E281" s="599">
        <v>0</v>
      </c>
      <c r="I281" s="575"/>
    </row>
    <row r="282" spans="1:9">
      <c r="A282" s="569" t="s">
        <v>546</v>
      </c>
      <c r="B282" s="31" t="s">
        <v>985</v>
      </c>
      <c r="C282" s="599">
        <v>776902.97805268841</v>
      </c>
      <c r="D282" s="600" t="s">
        <v>476</v>
      </c>
      <c r="E282" s="600" t="s">
        <v>476</v>
      </c>
      <c r="F282" s="565" t="s">
        <v>1304</v>
      </c>
      <c r="I282" s="575"/>
    </row>
    <row r="283" spans="1:9">
      <c r="A283" s="569" t="s">
        <v>805</v>
      </c>
      <c r="B283" s="31" t="s">
        <v>352</v>
      </c>
      <c r="C283" s="599">
        <v>10000</v>
      </c>
      <c r="D283" s="600" t="s">
        <v>476</v>
      </c>
      <c r="E283" s="600" t="s">
        <v>476</v>
      </c>
      <c r="F283" s="565" t="s">
        <v>1304</v>
      </c>
      <c r="I283" s="575"/>
    </row>
    <row r="284" spans="1:9">
      <c r="A284" s="569" t="s">
        <v>806</v>
      </c>
      <c r="B284" s="31" t="s">
        <v>353</v>
      </c>
      <c r="C284" s="599">
        <v>-836902.97805268841</v>
      </c>
      <c r="D284" s="600" t="s">
        <v>476</v>
      </c>
      <c r="E284" s="599">
        <v>0</v>
      </c>
      <c r="F284" s="565" t="s">
        <v>1304</v>
      </c>
      <c r="I284" s="575"/>
    </row>
    <row r="285" spans="1:9">
      <c r="A285" s="569" t="s">
        <v>301</v>
      </c>
      <c r="B285" s="31" t="s">
        <v>302</v>
      </c>
      <c r="C285" s="599">
        <v>0</v>
      </c>
      <c r="D285" s="600" t="s">
        <v>476</v>
      </c>
      <c r="E285" s="599">
        <v>0</v>
      </c>
      <c r="F285" s="565" t="s">
        <v>1304</v>
      </c>
      <c r="I285" s="575"/>
    </row>
    <row r="286" spans="1:9">
      <c r="A286" s="569" t="s">
        <v>1172</v>
      </c>
      <c r="B286" s="31" t="s">
        <v>1173</v>
      </c>
      <c r="C286" s="599">
        <v>0</v>
      </c>
      <c r="D286" s="600" t="s">
        <v>476</v>
      </c>
      <c r="E286" s="599">
        <v>0</v>
      </c>
      <c r="F286" s="565" t="s">
        <v>1304</v>
      </c>
      <c r="I286" s="575"/>
    </row>
    <row r="287" spans="1:9">
      <c r="A287" s="569" t="s">
        <v>1170</v>
      </c>
      <c r="B287" s="31" t="s">
        <v>1171</v>
      </c>
      <c r="C287" s="599">
        <v>0</v>
      </c>
      <c r="D287" s="600" t="s">
        <v>476</v>
      </c>
      <c r="E287" s="599">
        <v>0</v>
      </c>
      <c r="F287" s="565" t="s">
        <v>1304</v>
      </c>
      <c r="I287" s="575"/>
    </row>
    <row r="288" spans="1:9">
      <c r="A288" s="569" t="s">
        <v>103</v>
      </c>
      <c r="B288" s="31" t="s">
        <v>354</v>
      </c>
      <c r="C288" s="599">
        <v>50000</v>
      </c>
      <c r="D288" s="600" t="s">
        <v>476</v>
      </c>
      <c r="E288" s="599">
        <v>0</v>
      </c>
      <c r="F288" s="565" t="s">
        <v>1304</v>
      </c>
      <c r="I288" s="575"/>
    </row>
    <row r="289" spans="1:9">
      <c r="A289" s="558" t="s">
        <v>905</v>
      </c>
      <c r="B289" s="31" t="s">
        <v>986</v>
      </c>
      <c r="C289" s="599">
        <v>0</v>
      </c>
      <c r="D289" s="600" t="s">
        <v>476</v>
      </c>
      <c r="E289" s="600" t="s">
        <v>476</v>
      </c>
      <c r="I289" s="575"/>
    </row>
    <row r="290" spans="1:9">
      <c r="A290" s="558" t="s">
        <v>206</v>
      </c>
      <c r="B290" s="31" t="s">
        <v>398</v>
      </c>
      <c r="C290" s="599">
        <v>0</v>
      </c>
      <c r="D290" s="600" t="s">
        <v>476</v>
      </c>
      <c r="E290" s="599">
        <v>0</v>
      </c>
      <c r="I290" s="575"/>
    </row>
    <row r="291" spans="1:9">
      <c r="A291" s="558" t="s">
        <v>874</v>
      </c>
      <c r="B291" s="31" t="s">
        <v>399</v>
      </c>
      <c r="C291" s="599">
        <v>0</v>
      </c>
      <c r="D291" s="600" t="s">
        <v>476</v>
      </c>
      <c r="E291" s="599">
        <v>0</v>
      </c>
      <c r="I291" s="575"/>
    </row>
    <row r="292" spans="1:9">
      <c r="A292" s="632" t="s">
        <v>207</v>
      </c>
      <c r="B292" s="31" t="s">
        <v>987</v>
      </c>
      <c r="C292" s="599">
        <v>156254.5863</v>
      </c>
      <c r="D292" s="600" t="s">
        <v>476</v>
      </c>
      <c r="E292" s="600" t="s">
        <v>476</v>
      </c>
      <c r="F292" s="565" t="s">
        <v>1340</v>
      </c>
      <c r="I292" s="575"/>
    </row>
    <row r="293" spans="1:9">
      <c r="A293" s="632" t="s">
        <v>795</v>
      </c>
      <c r="B293" s="31" t="s">
        <v>357</v>
      </c>
      <c r="C293" s="599">
        <v>10000</v>
      </c>
      <c r="D293" s="600" t="s">
        <v>476</v>
      </c>
      <c r="E293" s="600" t="s">
        <v>476</v>
      </c>
      <c r="F293" s="565" t="s">
        <v>1340</v>
      </c>
      <c r="I293" s="575"/>
    </row>
    <row r="294" spans="1:9">
      <c r="A294" s="632" t="s">
        <v>796</v>
      </c>
      <c r="B294" s="31" t="s">
        <v>358</v>
      </c>
      <c r="C294" s="599">
        <v>-166254.58629999997</v>
      </c>
      <c r="D294" s="600" t="s">
        <v>476</v>
      </c>
      <c r="E294" s="599">
        <v>0</v>
      </c>
      <c r="F294" s="565" t="s">
        <v>1340</v>
      </c>
      <c r="I294" s="575"/>
    </row>
    <row r="295" spans="1:9" s="551" customFormat="1">
      <c r="A295" s="636" t="s">
        <v>2418</v>
      </c>
      <c r="B295" s="586" t="s">
        <v>2419</v>
      </c>
      <c r="C295" s="587">
        <v>44100</v>
      </c>
      <c r="D295" s="592" t="s">
        <v>476</v>
      </c>
      <c r="E295" s="592">
        <v>45900</v>
      </c>
      <c r="F295" s="565" t="s">
        <v>1340</v>
      </c>
      <c r="G295" s="587" t="s">
        <v>2400</v>
      </c>
      <c r="H295" s="571"/>
      <c r="I295" s="575"/>
    </row>
    <row r="296" spans="1:9" s="551" customFormat="1">
      <c r="A296" s="636" t="s">
        <v>2428</v>
      </c>
      <c r="B296" s="586" t="s">
        <v>2429</v>
      </c>
      <c r="C296" s="587">
        <v>52461.36</v>
      </c>
      <c r="D296" s="592" t="s">
        <v>476</v>
      </c>
      <c r="E296" s="592">
        <v>54602.64</v>
      </c>
      <c r="F296" s="565" t="s">
        <v>1340</v>
      </c>
      <c r="G296" s="587" t="s">
        <v>2400</v>
      </c>
      <c r="H296" s="571"/>
      <c r="I296" s="575"/>
    </row>
    <row r="297" spans="1:9" s="551" customFormat="1">
      <c r="A297" s="636" t="s">
        <v>2430</v>
      </c>
      <c r="B297" s="586" t="s">
        <v>2431</v>
      </c>
      <c r="C297" s="587">
        <v>53095.160574594396</v>
      </c>
      <c r="D297" s="592" t="s">
        <v>476</v>
      </c>
      <c r="E297" s="592">
        <v>56754.81</v>
      </c>
      <c r="F297" s="565" t="s">
        <v>1340</v>
      </c>
      <c r="G297" s="587" t="s">
        <v>2400</v>
      </c>
      <c r="H297" s="571"/>
      <c r="I297" s="575"/>
    </row>
    <row r="298" spans="1:9" s="551" customFormat="1">
      <c r="A298" s="636" t="s">
        <v>2440</v>
      </c>
      <c r="B298" s="586" t="s">
        <v>2441</v>
      </c>
      <c r="C298" s="587">
        <v>71050</v>
      </c>
      <c r="D298" s="592" t="s">
        <v>476</v>
      </c>
      <c r="E298" s="592">
        <v>73950</v>
      </c>
      <c r="F298" s="565" t="s">
        <v>1340</v>
      </c>
      <c r="G298" s="587" t="s">
        <v>2400</v>
      </c>
      <c r="H298" s="571"/>
      <c r="I298" s="575"/>
    </row>
    <row r="299" spans="1:9" s="551" customFormat="1">
      <c r="A299" s="636" t="s">
        <v>2442</v>
      </c>
      <c r="B299" s="586" t="s">
        <v>2443</v>
      </c>
      <c r="C299" s="587">
        <v>5390</v>
      </c>
      <c r="D299" s="592" t="s">
        <v>476</v>
      </c>
      <c r="E299" s="592">
        <v>5610</v>
      </c>
      <c r="F299" s="565" t="s">
        <v>1340</v>
      </c>
      <c r="G299" s="587" t="s">
        <v>2400</v>
      </c>
      <c r="H299" s="571"/>
      <c r="I299" s="575"/>
    </row>
    <row r="300" spans="1:9" s="587" customFormat="1">
      <c r="A300" s="636" t="s">
        <v>2448</v>
      </c>
      <c r="B300" s="586" t="s">
        <v>2449</v>
      </c>
      <c r="C300" s="587">
        <v>58800</v>
      </c>
      <c r="D300" s="592" t="s">
        <v>476</v>
      </c>
      <c r="E300" s="592">
        <v>61200</v>
      </c>
      <c r="F300" s="565" t="s">
        <v>1340</v>
      </c>
      <c r="G300" s="587" t="s">
        <v>2400</v>
      </c>
      <c r="H300" s="571"/>
      <c r="I300" s="575"/>
    </row>
    <row r="301" spans="1:9" s="587" customFormat="1">
      <c r="A301" s="636" t="s">
        <v>2452</v>
      </c>
      <c r="B301" s="586" t="s">
        <v>2453</v>
      </c>
      <c r="C301" s="587">
        <v>19600</v>
      </c>
      <c r="D301" s="592" t="s">
        <v>476</v>
      </c>
      <c r="E301" s="592">
        <v>20400</v>
      </c>
      <c r="F301" s="565" t="s">
        <v>1340</v>
      </c>
      <c r="G301" s="587" t="s">
        <v>2400</v>
      </c>
      <c r="H301" s="571"/>
      <c r="I301" s="575"/>
    </row>
    <row r="302" spans="1:9" s="587" customFormat="1">
      <c r="A302" s="636" t="s">
        <v>2454</v>
      </c>
      <c r="B302" s="586" t="s">
        <v>2455</v>
      </c>
      <c r="C302" s="587">
        <v>7350</v>
      </c>
      <c r="D302" s="592" t="s">
        <v>476</v>
      </c>
      <c r="E302" s="592">
        <v>7650</v>
      </c>
      <c r="F302" s="565" t="s">
        <v>1340</v>
      </c>
      <c r="G302" s="587" t="s">
        <v>2400</v>
      </c>
      <c r="H302" s="571"/>
      <c r="I302" s="575"/>
    </row>
    <row r="303" spans="1:9" s="587" customFormat="1">
      <c r="A303" s="636" t="s">
        <v>2456</v>
      </c>
      <c r="B303" s="586" t="s">
        <v>2457</v>
      </c>
      <c r="C303" s="587">
        <v>22540</v>
      </c>
      <c r="D303" s="592" t="s">
        <v>476</v>
      </c>
      <c r="E303" s="592">
        <v>23460</v>
      </c>
      <c r="F303" s="565" t="s">
        <v>1340</v>
      </c>
      <c r="G303" s="587" t="s">
        <v>2400</v>
      </c>
      <c r="H303" s="571"/>
      <c r="I303" s="575"/>
    </row>
    <row r="304" spans="1:9" s="587" customFormat="1">
      <c r="A304" s="636" t="s">
        <v>2458</v>
      </c>
      <c r="B304" s="586" t="s">
        <v>2459</v>
      </c>
      <c r="C304" s="587">
        <v>36750</v>
      </c>
      <c r="D304" s="592" t="s">
        <v>476</v>
      </c>
      <c r="E304" s="592">
        <v>38250</v>
      </c>
      <c r="F304" s="565" t="s">
        <v>1340</v>
      </c>
      <c r="G304" s="587" t="s">
        <v>2400</v>
      </c>
      <c r="H304" s="571"/>
      <c r="I304" s="575"/>
    </row>
    <row r="305" spans="1:9" s="587" customFormat="1">
      <c r="A305" s="636" t="s">
        <v>2460</v>
      </c>
      <c r="B305" s="586" t="s">
        <v>2461</v>
      </c>
      <c r="C305" s="587">
        <v>26950</v>
      </c>
      <c r="D305" s="592" t="s">
        <v>476</v>
      </c>
      <c r="E305" s="592">
        <v>28050</v>
      </c>
      <c r="F305" s="565" t="s">
        <v>1340</v>
      </c>
      <c r="G305" s="587" t="s">
        <v>2400</v>
      </c>
      <c r="H305" s="571"/>
      <c r="I305" s="575"/>
    </row>
    <row r="306" spans="1:9" s="587" customFormat="1">
      <c r="A306" s="636" t="s">
        <v>2462</v>
      </c>
      <c r="B306" s="586" t="s">
        <v>2463</v>
      </c>
      <c r="C306" s="587">
        <v>22050</v>
      </c>
      <c r="D306" s="592" t="s">
        <v>476</v>
      </c>
      <c r="E306" s="592">
        <v>22950</v>
      </c>
      <c r="F306" s="565" t="s">
        <v>1340</v>
      </c>
      <c r="G306" s="587" t="s">
        <v>2400</v>
      </c>
      <c r="H306" s="571"/>
      <c r="I306" s="575"/>
    </row>
    <row r="307" spans="1:9" s="587" customFormat="1">
      <c r="A307" s="636" t="s">
        <v>2468</v>
      </c>
      <c r="B307" s="586" t="s">
        <v>2469</v>
      </c>
      <c r="C307" s="587">
        <v>71050</v>
      </c>
      <c r="D307" s="592" t="s">
        <v>476</v>
      </c>
      <c r="E307" s="592">
        <v>73950</v>
      </c>
      <c r="F307" s="565" t="s">
        <v>1340</v>
      </c>
      <c r="G307" s="587" t="s">
        <v>2400</v>
      </c>
      <c r="H307" s="571"/>
      <c r="I307" s="575"/>
    </row>
    <row r="308" spans="1:9" s="587" customFormat="1">
      <c r="A308" s="636" t="s">
        <v>2474</v>
      </c>
      <c r="B308" s="586" t="s">
        <v>2475</v>
      </c>
      <c r="C308" s="587">
        <v>140287</v>
      </c>
      <c r="D308" s="592" t="s">
        <v>476</v>
      </c>
      <c r="E308" s="592">
        <v>146013</v>
      </c>
      <c r="F308" s="565" t="s">
        <v>1340</v>
      </c>
      <c r="G308" s="587" t="s">
        <v>2400</v>
      </c>
      <c r="H308" s="571"/>
      <c r="I308" s="575"/>
    </row>
    <row r="309" spans="1:9" s="587" customFormat="1">
      <c r="A309" s="636" t="s">
        <v>2490</v>
      </c>
      <c r="B309" s="586" t="s">
        <v>2491</v>
      </c>
      <c r="C309" s="587">
        <v>100842</v>
      </c>
      <c r="D309" s="592" t="s">
        <v>476</v>
      </c>
      <c r="E309" s="592">
        <v>104958</v>
      </c>
      <c r="F309" s="565" t="s">
        <v>1340</v>
      </c>
      <c r="G309" s="587" t="s">
        <v>2400</v>
      </c>
      <c r="H309" s="571"/>
      <c r="I309" s="575"/>
    </row>
    <row r="310" spans="1:9" s="587" customFormat="1">
      <c r="A310" s="636" t="s">
        <v>2492</v>
      </c>
      <c r="B310" s="586" t="s">
        <v>2493</v>
      </c>
      <c r="C310" s="587">
        <v>103661.98016944644</v>
      </c>
      <c r="D310" s="592" t="s">
        <v>476</v>
      </c>
      <c r="E310" s="592">
        <v>110807.01</v>
      </c>
      <c r="F310" s="565" t="s">
        <v>1340</v>
      </c>
      <c r="G310" s="587" t="s">
        <v>2400</v>
      </c>
      <c r="H310" s="571"/>
      <c r="I310" s="575"/>
    </row>
    <row r="311" spans="1:9" s="587" customFormat="1">
      <c r="A311" s="636" t="s">
        <v>2494</v>
      </c>
      <c r="B311" s="586" t="s">
        <v>2495</v>
      </c>
      <c r="C311" s="587">
        <v>24500</v>
      </c>
      <c r="D311" s="592" t="s">
        <v>476</v>
      </c>
      <c r="E311" s="592">
        <v>25500</v>
      </c>
      <c r="F311" s="565" t="s">
        <v>1340</v>
      </c>
      <c r="G311" s="587" t="s">
        <v>2400</v>
      </c>
      <c r="H311" s="571"/>
      <c r="I311" s="575"/>
    </row>
    <row r="312" spans="1:9" s="587" customFormat="1">
      <c r="A312" s="636" t="s">
        <v>2496</v>
      </c>
      <c r="B312" s="586" t="s">
        <v>2497</v>
      </c>
      <c r="C312" s="587">
        <v>19404</v>
      </c>
      <c r="D312" s="592" t="s">
        <v>476</v>
      </c>
      <c r="E312" s="592">
        <v>20196</v>
      </c>
      <c r="F312" s="565" t="s">
        <v>1340</v>
      </c>
      <c r="G312" s="587" t="s">
        <v>2400</v>
      </c>
      <c r="H312" s="571"/>
      <c r="I312" s="575"/>
    </row>
    <row r="313" spans="1:9" s="587" customFormat="1">
      <c r="A313" s="636" t="s">
        <v>2498</v>
      </c>
      <c r="B313" s="586" t="s">
        <v>2499</v>
      </c>
      <c r="C313" s="587">
        <v>12250</v>
      </c>
      <c r="D313" s="592" t="s">
        <v>476</v>
      </c>
      <c r="E313" s="592">
        <v>12750</v>
      </c>
      <c r="F313" s="565" t="s">
        <v>1340</v>
      </c>
      <c r="G313" s="587" t="s">
        <v>2400</v>
      </c>
      <c r="H313" s="571"/>
      <c r="I313" s="575"/>
    </row>
    <row r="314" spans="1:9" s="587" customFormat="1">
      <c r="A314" s="636" t="s">
        <v>2500</v>
      </c>
      <c r="B314" s="586" t="s">
        <v>2501</v>
      </c>
      <c r="C314" s="587">
        <v>9800</v>
      </c>
      <c r="D314" s="592" t="s">
        <v>476</v>
      </c>
      <c r="E314" s="592">
        <v>10200</v>
      </c>
      <c r="F314" s="565" t="s">
        <v>1340</v>
      </c>
      <c r="G314" s="587" t="s">
        <v>2400</v>
      </c>
      <c r="H314" s="571"/>
      <c r="I314" s="575"/>
    </row>
    <row r="315" spans="1:9" s="587" customFormat="1">
      <c r="A315" s="636" t="s">
        <v>2502</v>
      </c>
      <c r="B315" s="586" t="s">
        <v>2503</v>
      </c>
      <c r="C315" s="587">
        <v>78890</v>
      </c>
      <c r="D315" s="592" t="s">
        <v>476</v>
      </c>
      <c r="E315" s="592">
        <v>82110</v>
      </c>
      <c r="F315" s="565" t="s">
        <v>1340</v>
      </c>
      <c r="G315" s="587" t="s">
        <v>2400</v>
      </c>
      <c r="H315" s="571"/>
      <c r="I315" s="575"/>
    </row>
    <row r="316" spans="1:9" s="587" customFormat="1">
      <c r="A316" s="636" t="s">
        <v>2510</v>
      </c>
      <c r="B316" s="586" t="s">
        <v>2511</v>
      </c>
      <c r="C316" s="587">
        <v>71827.14</v>
      </c>
      <c r="D316" s="592" t="s">
        <v>476</v>
      </c>
      <c r="E316" s="592">
        <v>74758.86</v>
      </c>
      <c r="F316" s="565" t="s">
        <v>1340</v>
      </c>
      <c r="G316" s="587" t="s">
        <v>2400</v>
      </c>
      <c r="H316" s="571"/>
      <c r="I316" s="575"/>
    </row>
    <row r="317" spans="1:9" s="587" customFormat="1">
      <c r="A317" s="636" t="s">
        <v>2516</v>
      </c>
      <c r="B317" s="586" t="s">
        <v>2517</v>
      </c>
      <c r="C317" s="587">
        <v>264600</v>
      </c>
      <c r="D317" s="592" t="s">
        <v>476</v>
      </c>
      <c r="E317" s="592">
        <v>275400</v>
      </c>
      <c r="F317" s="565" t="s">
        <v>1340</v>
      </c>
      <c r="G317" s="587" t="s">
        <v>2400</v>
      </c>
      <c r="H317" s="571"/>
      <c r="I317" s="575"/>
    </row>
    <row r="318" spans="1:9" s="587" customFormat="1">
      <c r="A318" s="636" t="s">
        <v>2518</v>
      </c>
      <c r="B318" s="586" t="s">
        <v>2519</v>
      </c>
      <c r="C318" s="587">
        <v>39200</v>
      </c>
      <c r="D318" s="592" t="s">
        <v>476</v>
      </c>
      <c r="E318" s="592">
        <v>40800</v>
      </c>
      <c r="F318" s="565" t="s">
        <v>1340</v>
      </c>
      <c r="G318" s="587" t="s">
        <v>2400</v>
      </c>
      <c r="H318" s="571"/>
      <c r="I318" s="575"/>
    </row>
    <row r="319" spans="1:9" s="587" customFormat="1">
      <c r="A319" s="636" t="s">
        <v>2520</v>
      </c>
      <c r="B319" s="586" t="s">
        <v>2521</v>
      </c>
      <c r="C319" s="587">
        <v>14700</v>
      </c>
      <c r="D319" s="592" t="s">
        <v>476</v>
      </c>
      <c r="E319" s="592">
        <v>15300</v>
      </c>
      <c r="F319" s="565" t="s">
        <v>1340</v>
      </c>
      <c r="G319" s="587" t="s">
        <v>2400</v>
      </c>
      <c r="H319" s="571"/>
      <c r="I319" s="575"/>
    </row>
    <row r="320" spans="1:9" s="587" customFormat="1">
      <c r="A320" s="636" t="s">
        <v>2528</v>
      </c>
      <c r="B320" s="586" t="s">
        <v>2529</v>
      </c>
      <c r="C320" s="587">
        <v>44314.945887983915</v>
      </c>
      <c r="D320" s="592" t="s">
        <v>476</v>
      </c>
      <c r="E320" s="592">
        <v>0</v>
      </c>
      <c r="F320" s="565" t="s">
        <v>1340</v>
      </c>
      <c r="G320" s="587" t="s">
        <v>2400</v>
      </c>
      <c r="H320" s="571"/>
      <c r="I320" s="575"/>
    </row>
    <row r="321" spans="1:9" s="587" customFormat="1">
      <c r="A321" s="636" t="s">
        <v>2530</v>
      </c>
      <c r="B321" s="586" t="s">
        <v>2531</v>
      </c>
      <c r="C321" s="587">
        <v>22553.963441847929</v>
      </c>
      <c r="D321" s="592" t="s">
        <v>476</v>
      </c>
      <c r="E321" s="592">
        <v>0</v>
      </c>
      <c r="F321" s="565" t="s">
        <v>1340</v>
      </c>
      <c r="G321" s="587" t="s">
        <v>2400</v>
      </c>
      <c r="H321" s="571"/>
      <c r="I321" s="575"/>
    </row>
    <row r="322" spans="1:9" s="587" customFormat="1">
      <c r="A322" s="636" t="s">
        <v>2532</v>
      </c>
      <c r="B322" s="586" t="s">
        <v>2533</v>
      </c>
      <c r="C322" s="587">
        <v>13267.444724419563</v>
      </c>
      <c r="D322" s="592" t="s">
        <v>476</v>
      </c>
      <c r="E322" s="592">
        <v>0</v>
      </c>
      <c r="F322" s="565" t="s">
        <v>1340</v>
      </c>
      <c r="G322" s="587" t="s">
        <v>2400</v>
      </c>
      <c r="H322" s="571"/>
      <c r="I322" s="575"/>
    </row>
    <row r="323" spans="1:9" s="587" customFormat="1">
      <c r="A323" s="636" t="s">
        <v>2534</v>
      </c>
      <c r="B323" s="586" t="s">
        <v>2535</v>
      </c>
      <c r="C323" s="587">
        <v>5326.9459242989751</v>
      </c>
      <c r="D323" s="592" t="s">
        <v>476</v>
      </c>
      <c r="E323" s="592">
        <v>0</v>
      </c>
      <c r="F323" s="565" t="s">
        <v>1340</v>
      </c>
      <c r="G323" s="587" t="s">
        <v>2400</v>
      </c>
      <c r="H323" s="571"/>
      <c r="I323" s="575"/>
    </row>
    <row r="324" spans="1:9" s="587" customFormat="1">
      <c r="A324" s="636" t="s">
        <v>2538</v>
      </c>
      <c r="B324" s="586" t="s">
        <v>2539</v>
      </c>
      <c r="C324" s="587">
        <v>12476.068186738457</v>
      </c>
      <c r="D324" s="592" t="s">
        <v>476</v>
      </c>
      <c r="E324" s="592">
        <v>0</v>
      </c>
      <c r="F324" s="565" t="s">
        <v>1340</v>
      </c>
      <c r="G324" s="587" t="s">
        <v>2400</v>
      </c>
      <c r="H324" s="571"/>
      <c r="I324" s="575"/>
    </row>
    <row r="325" spans="1:9" s="587" customFormat="1">
      <c r="A325" s="636" t="s">
        <v>2540</v>
      </c>
      <c r="B325" s="586" t="s">
        <v>2541</v>
      </c>
      <c r="C325" s="587">
        <v>44288.135961650376</v>
      </c>
      <c r="D325" s="592" t="s">
        <v>476</v>
      </c>
      <c r="E325" s="592">
        <v>0</v>
      </c>
      <c r="F325" s="565" t="s">
        <v>1340</v>
      </c>
      <c r="G325" s="587" t="s">
        <v>2400</v>
      </c>
      <c r="H325" s="571"/>
      <c r="I325" s="575"/>
    </row>
    <row r="326" spans="1:9" s="587" customFormat="1">
      <c r="A326" s="636" t="s">
        <v>2542</v>
      </c>
      <c r="B326" s="586" t="s">
        <v>2543</v>
      </c>
      <c r="C326" s="587">
        <v>30039.512194603369</v>
      </c>
      <c r="D326" s="592" t="s">
        <v>476</v>
      </c>
      <c r="E326" s="592">
        <v>0</v>
      </c>
      <c r="F326" s="565" t="s">
        <v>1340</v>
      </c>
      <c r="G326" s="587" t="s">
        <v>2400</v>
      </c>
      <c r="H326" s="571"/>
      <c r="I326" s="575"/>
    </row>
    <row r="327" spans="1:9" s="587" customFormat="1">
      <c r="A327" s="636" t="s">
        <v>2544</v>
      </c>
      <c r="B327" s="586" t="s">
        <v>2545</v>
      </c>
      <c r="C327" s="587">
        <v>20758.984666915119</v>
      </c>
      <c r="D327" s="592" t="s">
        <v>476</v>
      </c>
      <c r="E327" s="592">
        <v>0</v>
      </c>
      <c r="F327" s="565" t="s">
        <v>1340</v>
      </c>
      <c r="G327" s="587" t="s">
        <v>2400</v>
      </c>
      <c r="H327" s="571"/>
      <c r="I327" s="575"/>
    </row>
    <row r="328" spans="1:9" s="587" customFormat="1">
      <c r="A328" s="636" t="s">
        <v>2552</v>
      </c>
      <c r="B328" s="586" t="s">
        <v>2553</v>
      </c>
      <c r="C328" s="587">
        <v>46687.290565479445</v>
      </c>
      <c r="D328" s="592" t="s">
        <v>476</v>
      </c>
      <c r="E328" s="592">
        <v>127500</v>
      </c>
      <c r="F328" s="565" t="s">
        <v>1340</v>
      </c>
      <c r="G328" s="587" t="s">
        <v>2400</v>
      </c>
      <c r="H328" s="571"/>
      <c r="I328" s="575"/>
    </row>
    <row r="329" spans="1:9" s="587" customFormat="1">
      <c r="A329" s="636" t="s">
        <v>2590</v>
      </c>
      <c r="B329" s="586" t="s">
        <v>2591</v>
      </c>
      <c r="C329" s="587">
        <v>505652.56000000006</v>
      </c>
      <c r="D329" s="592" t="s">
        <v>476</v>
      </c>
      <c r="E329" s="592">
        <v>526291.43999999994</v>
      </c>
      <c r="F329" s="565" t="s">
        <v>1340</v>
      </c>
      <c r="G329" s="587" t="s">
        <v>2400</v>
      </c>
      <c r="H329" s="571"/>
      <c r="I329" s="575"/>
    </row>
    <row r="330" spans="1:9" s="587" customFormat="1">
      <c r="A330" s="636" t="s">
        <v>2596</v>
      </c>
      <c r="B330" s="586" t="s">
        <v>2597</v>
      </c>
      <c r="C330" s="587">
        <v>96076.95723021857</v>
      </c>
      <c r="D330" s="592" t="s">
        <v>476</v>
      </c>
      <c r="E330" s="592">
        <v>102699.18</v>
      </c>
      <c r="F330" s="565" t="s">
        <v>1340</v>
      </c>
      <c r="G330" s="587" t="s">
        <v>2400</v>
      </c>
      <c r="H330" s="571"/>
      <c r="I330" s="575"/>
    </row>
    <row r="331" spans="1:9">
      <c r="A331" s="611" t="s">
        <v>424</v>
      </c>
      <c r="B331" s="31" t="s">
        <v>360</v>
      </c>
      <c r="C331" s="599">
        <v>248913.32012898554</v>
      </c>
      <c r="D331" s="600" t="s">
        <v>476</v>
      </c>
      <c r="E331" s="600" t="s">
        <v>476</v>
      </c>
      <c r="F331" s="565" t="s">
        <v>1318</v>
      </c>
      <c r="I331" s="575"/>
    </row>
    <row r="332" spans="1:9">
      <c r="A332" s="611" t="s">
        <v>426</v>
      </c>
      <c r="B332" s="31" t="s">
        <v>361</v>
      </c>
      <c r="C332" s="599">
        <v>5654</v>
      </c>
      <c r="D332" s="600" t="s">
        <v>476</v>
      </c>
      <c r="E332" s="600" t="s">
        <v>476</v>
      </c>
      <c r="F332" s="565" t="s">
        <v>1318</v>
      </c>
      <c r="I332" s="575"/>
    </row>
    <row r="333" spans="1:9">
      <c r="A333" s="611" t="s">
        <v>425</v>
      </c>
      <c r="B333" s="31" t="s">
        <v>362</v>
      </c>
      <c r="C333" s="599">
        <v>-254567.32012898568</v>
      </c>
      <c r="D333" s="600" t="s">
        <v>476</v>
      </c>
      <c r="E333" s="599">
        <v>0</v>
      </c>
      <c r="F333" s="565" t="s">
        <v>1318</v>
      </c>
      <c r="I333" s="575"/>
    </row>
    <row r="334" spans="1:9">
      <c r="A334" s="558" t="s">
        <v>22</v>
      </c>
      <c r="B334" s="31" t="s">
        <v>395</v>
      </c>
      <c r="C334" s="599">
        <v>0</v>
      </c>
      <c r="D334" s="600" t="s">
        <v>476</v>
      </c>
      <c r="E334" s="600" t="s">
        <v>476</v>
      </c>
      <c r="I334" s="575"/>
    </row>
    <row r="335" spans="1:9">
      <c r="A335" s="558" t="s">
        <v>204</v>
      </c>
      <c r="B335" s="31" t="s">
        <v>396</v>
      </c>
      <c r="C335" s="599">
        <v>0</v>
      </c>
      <c r="D335" s="600" t="s">
        <v>476</v>
      </c>
      <c r="E335" s="599">
        <v>0</v>
      </c>
      <c r="I335" s="575"/>
    </row>
    <row r="336" spans="1:9">
      <c r="A336" s="558" t="s">
        <v>205</v>
      </c>
      <c r="B336" s="31" t="s">
        <v>397</v>
      </c>
      <c r="C336" s="599">
        <v>0</v>
      </c>
      <c r="D336" s="600" t="s">
        <v>476</v>
      </c>
      <c r="E336" s="599">
        <v>0</v>
      </c>
      <c r="I336" s="575"/>
    </row>
    <row r="337" spans="1:9" s="551" customFormat="1">
      <c r="A337" s="579" t="s">
        <v>378</v>
      </c>
      <c r="B337" s="520" t="s">
        <v>379</v>
      </c>
      <c r="C337" s="599">
        <v>694130.33568300004</v>
      </c>
      <c r="D337" s="600" t="s">
        <v>476</v>
      </c>
      <c r="E337" s="600" t="s">
        <v>476</v>
      </c>
      <c r="H337" s="571"/>
      <c r="I337" s="575"/>
    </row>
    <row r="338" spans="1:9" s="551" customFormat="1">
      <c r="A338" s="579" t="s">
        <v>380</v>
      </c>
      <c r="B338" s="520" t="s">
        <v>381</v>
      </c>
      <c r="C338" s="599">
        <v>950</v>
      </c>
      <c r="D338" s="600" t="s">
        <v>476</v>
      </c>
      <c r="E338" s="600" t="s">
        <v>476</v>
      </c>
      <c r="H338" s="571"/>
      <c r="I338" s="575"/>
    </row>
    <row r="339" spans="1:9" s="551" customFormat="1">
      <c r="A339" s="579" t="s">
        <v>382</v>
      </c>
      <c r="B339" s="520" t="s">
        <v>383</v>
      </c>
      <c r="C339" s="599">
        <v>832202.20566775627</v>
      </c>
      <c r="D339" s="600" t="s">
        <v>476</v>
      </c>
      <c r="E339" s="599">
        <v>0</v>
      </c>
      <c r="H339" s="571"/>
      <c r="I339" s="575"/>
    </row>
    <row r="340" spans="1:9">
      <c r="A340" s="579" t="s">
        <v>0</v>
      </c>
      <c r="B340" s="31" t="s">
        <v>1</v>
      </c>
      <c r="C340" s="599">
        <v>0</v>
      </c>
      <c r="D340" s="600" t="s">
        <v>476</v>
      </c>
      <c r="E340" s="599">
        <v>0</v>
      </c>
      <c r="I340" s="575"/>
    </row>
    <row r="341" spans="1:9">
      <c r="A341" s="579" t="s">
        <v>2</v>
      </c>
      <c r="B341" s="31" t="s">
        <v>3</v>
      </c>
      <c r="C341" s="599">
        <v>0</v>
      </c>
      <c r="D341" s="600" t="s">
        <v>476</v>
      </c>
      <c r="E341" s="599">
        <v>0</v>
      </c>
      <c r="I341" s="575"/>
    </row>
    <row r="342" spans="1:9" s="551" customFormat="1">
      <c r="A342" s="579" t="s">
        <v>384</v>
      </c>
      <c r="B342" s="520" t="s">
        <v>385</v>
      </c>
      <c r="C342" s="599">
        <v>-1547877.9813587319</v>
      </c>
      <c r="D342" s="600" t="s">
        <v>476</v>
      </c>
      <c r="E342" s="599">
        <v>0</v>
      </c>
      <c r="H342" s="571"/>
      <c r="I342" s="575"/>
    </row>
    <row r="343" spans="1:9" s="593" customFormat="1">
      <c r="A343" s="634" t="s">
        <v>4</v>
      </c>
      <c r="B343" s="614" t="s">
        <v>5</v>
      </c>
      <c r="C343" s="617"/>
      <c r="D343" s="635" t="s">
        <v>476</v>
      </c>
      <c r="E343" s="635" t="s">
        <v>476</v>
      </c>
      <c r="H343" s="594"/>
      <c r="I343" s="653" t="s">
        <v>3593</v>
      </c>
    </row>
    <row r="344" spans="1:9" s="593" customFormat="1">
      <c r="A344" s="634" t="s">
        <v>6</v>
      </c>
      <c r="B344" s="614" t="s">
        <v>7</v>
      </c>
      <c r="C344" s="617"/>
      <c r="D344" s="635" t="s">
        <v>476</v>
      </c>
      <c r="E344" s="635" t="s">
        <v>476</v>
      </c>
      <c r="H344" s="594"/>
      <c r="I344" s="653" t="s">
        <v>3593</v>
      </c>
    </row>
    <row r="345" spans="1:9" s="593" customFormat="1">
      <c r="A345" s="634" t="s">
        <v>8</v>
      </c>
      <c r="B345" s="614" t="s">
        <v>9</v>
      </c>
      <c r="C345" s="617"/>
      <c r="D345" s="635" t="s">
        <v>476</v>
      </c>
      <c r="E345" s="617">
        <v>0</v>
      </c>
      <c r="H345" s="594"/>
      <c r="I345" s="653" t="s">
        <v>3593</v>
      </c>
    </row>
    <row r="346" spans="1:9" s="593" customFormat="1">
      <c r="A346" s="634" t="s">
        <v>10</v>
      </c>
      <c r="B346" s="614" t="s">
        <v>11</v>
      </c>
      <c r="C346" s="617"/>
      <c r="D346" s="635" t="s">
        <v>476</v>
      </c>
      <c r="E346" s="617">
        <v>0</v>
      </c>
      <c r="H346" s="594"/>
      <c r="I346" s="653" t="s">
        <v>3593</v>
      </c>
    </row>
    <row r="347" spans="1:9" s="551" customFormat="1">
      <c r="A347" s="558" t="s">
        <v>1025</v>
      </c>
      <c r="B347" s="31" t="s">
        <v>1238</v>
      </c>
      <c r="C347" s="599">
        <v>0</v>
      </c>
      <c r="D347" s="600" t="s">
        <v>476</v>
      </c>
      <c r="E347" s="600" t="s">
        <v>476</v>
      </c>
      <c r="H347" s="571"/>
      <c r="I347" s="575"/>
    </row>
    <row r="348" spans="1:9" s="551" customFormat="1">
      <c r="A348" s="558" t="s">
        <v>1026</v>
      </c>
      <c r="B348" s="31" t="s">
        <v>1026</v>
      </c>
      <c r="C348" s="599"/>
      <c r="D348" s="600"/>
      <c r="E348" s="599"/>
      <c r="H348" s="571"/>
      <c r="I348" s="575"/>
    </row>
    <row r="349" spans="1:9" s="551" customFormat="1">
      <c r="A349" s="558"/>
      <c r="C349" s="599"/>
      <c r="D349" s="600"/>
      <c r="E349" s="599"/>
      <c r="H349" s="571"/>
      <c r="I349" s="575"/>
    </row>
    <row r="350" spans="1:9" s="551" customFormat="1">
      <c r="A350" s="567" t="s">
        <v>345</v>
      </c>
      <c r="B350" s="31" t="s">
        <v>346</v>
      </c>
      <c r="C350" s="599">
        <v>406757.43723771011</v>
      </c>
      <c r="D350" s="600" t="s">
        <v>476</v>
      </c>
      <c r="E350" s="600" t="s">
        <v>476</v>
      </c>
      <c r="F350" s="520" t="s">
        <v>1302</v>
      </c>
      <c r="H350" s="571"/>
      <c r="I350" s="575"/>
    </row>
    <row r="351" spans="1:9" s="551" customFormat="1">
      <c r="A351" s="567" t="s">
        <v>899</v>
      </c>
      <c r="B351" s="31" t="s">
        <v>900</v>
      </c>
      <c r="C351" s="599">
        <v>3100</v>
      </c>
      <c r="D351" s="600" t="s">
        <v>476</v>
      </c>
      <c r="E351" s="600" t="s">
        <v>476</v>
      </c>
      <c r="F351" s="520" t="s">
        <v>1302</v>
      </c>
      <c r="H351" s="571"/>
      <c r="I351" s="575"/>
    </row>
    <row r="352" spans="1:9" s="551" customFormat="1">
      <c r="A352" s="567" t="s">
        <v>347</v>
      </c>
      <c r="B352" s="31" t="s">
        <v>348</v>
      </c>
      <c r="C352" s="599">
        <v>-243726.46106231533</v>
      </c>
      <c r="D352" s="600" t="s">
        <v>476</v>
      </c>
      <c r="E352" s="599">
        <v>277827.62</v>
      </c>
      <c r="F352" s="520" t="s">
        <v>1302</v>
      </c>
      <c r="H352" s="571"/>
      <c r="I352" s="575"/>
    </row>
    <row r="353" spans="1:9" s="551" customFormat="1">
      <c r="A353" s="567" t="s">
        <v>349</v>
      </c>
      <c r="B353" s="31" t="s">
        <v>350</v>
      </c>
      <c r="C353" s="599">
        <v>100000</v>
      </c>
      <c r="D353" s="600" t="s">
        <v>476</v>
      </c>
      <c r="E353" s="600" t="s">
        <v>476</v>
      </c>
      <c r="F353" s="520" t="s">
        <v>1302</v>
      </c>
      <c r="H353" s="571"/>
      <c r="I353" s="575"/>
    </row>
    <row r="354" spans="1:9">
      <c r="A354" s="580" t="s">
        <v>544</v>
      </c>
      <c r="B354" s="31" t="s">
        <v>988</v>
      </c>
      <c r="C354" s="599">
        <v>0</v>
      </c>
      <c r="D354" s="600" t="s">
        <v>476</v>
      </c>
      <c r="E354" s="600" t="s">
        <v>476</v>
      </c>
      <c r="I354" s="575"/>
    </row>
    <row r="355" spans="1:9">
      <c r="A355" s="558" t="s">
        <v>728</v>
      </c>
      <c r="B355" s="31" t="s">
        <v>393</v>
      </c>
      <c r="C355" s="599">
        <v>0</v>
      </c>
      <c r="D355" s="600" t="s">
        <v>476</v>
      </c>
      <c r="E355" s="599">
        <v>0</v>
      </c>
      <c r="I355" s="575"/>
    </row>
    <row r="356" spans="1:9">
      <c r="A356" s="580" t="s">
        <v>729</v>
      </c>
      <c r="B356" s="31" t="s">
        <v>336</v>
      </c>
      <c r="C356" s="599">
        <v>-1641317.6699999981</v>
      </c>
      <c r="D356" s="600" t="s">
        <v>476</v>
      </c>
      <c r="E356" s="599">
        <v>1641317.67</v>
      </c>
      <c r="I356" s="575"/>
    </row>
    <row r="357" spans="1:9">
      <c r="A357" s="621" t="s">
        <v>545</v>
      </c>
      <c r="B357" s="31" t="s">
        <v>989</v>
      </c>
      <c r="C357" s="599">
        <v>150885.54517211593</v>
      </c>
      <c r="D357" s="600" t="s">
        <v>476</v>
      </c>
      <c r="E357" s="600" t="s">
        <v>476</v>
      </c>
      <c r="I357" s="575"/>
    </row>
    <row r="358" spans="1:9">
      <c r="A358" s="621" t="s">
        <v>774</v>
      </c>
      <c r="B358" s="31" t="s">
        <v>343</v>
      </c>
      <c r="C358" s="599">
        <v>2670.5</v>
      </c>
      <c r="D358" s="600" t="s">
        <v>476</v>
      </c>
      <c r="E358" s="599">
        <v>2779.5</v>
      </c>
      <c r="I358" s="575"/>
    </row>
    <row r="359" spans="1:9">
      <c r="A359" s="621" t="s">
        <v>775</v>
      </c>
      <c r="B359" s="31" t="s">
        <v>344</v>
      </c>
      <c r="C359" s="599">
        <v>151260.03512758645</v>
      </c>
      <c r="D359" s="600" t="s">
        <v>476</v>
      </c>
      <c r="E359" s="599">
        <v>326156.19</v>
      </c>
      <c r="I359" s="575"/>
    </row>
    <row r="360" spans="1:9">
      <c r="A360" s="558" t="s">
        <v>803</v>
      </c>
      <c r="B360" s="31" t="s">
        <v>990</v>
      </c>
      <c r="C360" s="599">
        <v>0</v>
      </c>
      <c r="D360" s="600" t="s">
        <v>476</v>
      </c>
      <c r="E360" s="600" t="s">
        <v>476</v>
      </c>
      <c r="I360" s="575"/>
    </row>
    <row r="361" spans="1:9">
      <c r="A361" s="558" t="s">
        <v>804</v>
      </c>
      <c r="B361" s="31" t="s">
        <v>394</v>
      </c>
      <c r="C361" s="599">
        <v>0</v>
      </c>
      <c r="D361" s="600" t="s">
        <v>476</v>
      </c>
      <c r="E361" s="600" t="s">
        <v>476</v>
      </c>
      <c r="I361" s="575"/>
    </row>
    <row r="362" spans="1:9">
      <c r="A362" s="621" t="s">
        <v>802</v>
      </c>
      <c r="B362" s="31" t="s">
        <v>90</v>
      </c>
      <c r="C362" s="599">
        <v>9800</v>
      </c>
      <c r="D362" s="600" t="s">
        <v>476</v>
      </c>
      <c r="E362" s="599">
        <v>10200</v>
      </c>
      <c r="I362" s="575"/>
    </row>
    <row r="363" spans="1:9">
      <c r="A363" s="580" t="s">
        <v>23</v>
      </c>
      <c r="B363" s="31" t="s">
        <v>963</v>
      </c>
      <c r="C363" s="599">
        <v>24500</v>
      </c>
      <c r="D363" s="600" t="s">
        <v>476</v>
      </c>
      <c r="E363" s="599">
        <v>25500</v>
      </c>
      <c r="I363" s="575"/>
    </row>
    <row r="364" spans="1:9">
      <c r="A364" s="558"/>
      <c r="D364" s="600"/>
      <c r="E364" s="600"/>
      <c r="I364" s="575"/>
    </row>
    <row r="365" spans="1:9">
      <c r="A365" s="581" t="s">
        <v>807</v>
      </c>
      <c r="B365" s="31" t="s">
        <v>356</v>
      </c>
      <c r="C365" s="599">
        <v>279699.94297710434</v>
      </c>
      <c r="D365" s="600" t="s">
        <v>476</v>
      </c>
      <c r="E365" s="599">
        <v>344098.14</v>
      </c>
      <c r="I365" s="575"/>
    </row>
    <row r="366" spans="1:9">
      <c r="A366" s="581" t="s">
        <v>104</v>
      </c>
      <c r="B366" s="31" t="s">
        <v>355</v>
      </c>
      <c r="C366" s="599">
        <v>330220.38287995121</v>
      </c>
      <c r="D366" s="600" t="s">
        <v>476</v>
      </c>
      <c r="E366" s="599">
        <v>463704.45</v>
      </c>
      <c r="I366" s="575"/>
    </row>
    <row r="367" spans="1:9">
      <c r="A367" s="581" t="s">
        <v>521</v>
      </c>
      <c r="B367" s="31" t="s">
        <v>522</v>
      </c>
      <c r="C367" s="599">
        <v>4900</v>
      </c>
      <c r="D367" s="600" t="s">
        <v>476</v>
      </c>
      <c r="E367" s="599">
        <v>5100</v>
      </c>
      <c r="I367" s="575"/>
    </row>
    <row r="368" spans="1:9">
      <c r="A368" s="558" t="s">
        <v>519</v>
      </c>
      <c r="B368" s="31" t="s">
        <v>257</v>
      </c>
      <c r="C368" s="599">
        <v>0</v>
      </c>
      <c r="D368" s="600" t="s">
        <v>476</v>
      </c>
      <c r="E368" s="599">
        <v>0</v>
      </c>
      <c r="I368" s="575"/>
    </row>
    <row r="369" spans="1:9">
      <c r="A369" s="581" t="s">
        <v>520</v>
      </c>
      <c r="B369" s="31" t="s">
        <v>254</v>
      </c>
      <c r="C369" s="599">
        <v>0</v>
      </c>
      <c r="D369" s="600" t="s">
        <v>476</v>
      </c>
      <c r="E369" s="599">
        <v>0</v>
      </c>
      <c r="I369" s="575"/>
    </row>
    <row r="370" spans="1:9">
      <c r="A370" s="581" t="s">
        <v>1174</v>
      </c>
      <c r="B370" s="31" t="s">
        <v>1175</v>
      </c>
      <c r="C370" s="599">
        <v>0</v>
      </c>
      <c r="D370" s="600" t="s">
        <v>476</v>
      </c>
      <c r="E370" s="599">
        <v>0</v>
      </c>
      <c r="I370" s="575"/>
    </row>
    <row r="371" spans="1:9">
      <c r="A371" s="558" t="s">
        <v>1142</v>
      </c>
      <c r="B371" s="31" t="s">
        <v>1141</v>
      </c>
      <c r="C371" s="599">
        <v>0</v>
      </c>
      <c r="D371" s="600" t="s">
        <v>476</v>
      </c>
      <c r="E371" s="599">
        <v>0</v>
      </c>
      <c r="I371" s="575"/>
    </row>
    <row r="372" spans="1:9">
      <c r="A372" s="558"/>
      <c r="D372" s="600"/>
      <c r="I372" s="575"/>
    </row>
    <row r="373" spans="1:9">
      <c r="A373" s="584" t="s">
        <v>308</v>
      </c>
      <c r="B373" s="31" t="s">
        <v>893</v>
      </c>
      <c r="C373" s="599">
        <v>574021.47463263618</v>
      </c>
      <c r="D373" s="600" t="s">
        <v>476</v>
      </c>
      <c r="E373" s="599">
        <v>673851.3</v>
      </c>
      <c r="I373" s="575"/>
    </row>
    <row r="374" spans="1:9">
      <c r="A374" s="584" t="s">
        <v>912</v>
      </c>
      <c r="B374" s="31" t="s">
        <v>913</v>
      </c>
      <c r="C374" s="599">
        <v>193091.89672609564</v>
      </c>
      <c r="D374" s="600" t="s">
        <v>476</v>
      </c>
      <c r="E374" s="600">
        <v>200973.19</v>
      </c>
      <c r="I374" s="575"/>
    </row>
    <row r="375" spans="1:9" s="551" customFormat="1">
      <c r="A375" s="558" t="s">
        <v>363</v>
      </c>
      <c r="B375" s="520" t="s">
        <v>364</v>
      </c>
      <c r="C375" s="599">
        <v>203603.33707826084</v>
      </c>
      <c r="D375" s="600" t="s">
        <v>476</v>
      </c>
      <c r="E375" s="600" t="s">
        <v>476</v>
      </c>
      <c r="H375" s="571"/>
      <c r="I375" s="575"/>
    </row>
    <row r="376" spans="1:9" s="551" customFormat="1">
      <c r="A376" s="558" t="s">
        <v>365</v>
      </c>
      <c r="B376" s="520" t="s">
        <v>366</v>
      </c>
      <c r="C376" s="599">
        <v>1067077.2146145627</v>
      </c>
      <c r="D376" s="600" t="s">
        <v>476</v>
      </c>
      <c r="E376" s="599">
        <v>1568229.77</v>
      </c>
      <c r="H376" s="571"/>
      <c r="I376" s="575"/>
    </row>
    <row r="377" spans="1:9" s="551" customFormat="1">
      <c r="A377" s="598" t="s">
        <v>1599</v>
      </c>
      <c r="B377" s="598" t="s">
        <v>1600</v>
      </c>
      <c r="C377" s="599">
        <v>39560</v>
      </c>
      <c r="D377" s="600">
        <v>0</v>
      </c>
      <c r="E377" s="599">
        <v>46440</v>
      </c>
      <c r="G377" s="547" t="s">
        <v>2400</v>
      </c>
      <c r="H377" s="571"/>
      <c r="I377" s="575"/>
    </row>
    <row r="378" spans="1:9">
      <c r="A378" s="595" t="s">
        <v>788</v>
      </c>
      <c r="B378" s="31" t="s">
        <v>889</v>
      </c>
      <c r="C378" s="599">
        <v>80500</v>
      </c>
      <c r="D378" s="600" t="s">
        <v>476</v>
      </c>
      <c r="E378" s="599">
        <v>94500</v>
      </c>
      <c r="F378" s="565" t="s">
        <v>1316</v>
      </c>
      <c r="I378" s="575"/>
    </row>
    <row r="379" spans="1:9">
      <c r="A379" s="584" t="s">
        <v>116</v>
      </c>
      <c r="B379" s="31" t="s">
        <v>890</v>
      </c>
      <c r="C379" s="599">
        <v>17150</v>
      </c>
      <c r="D379" s="600" t="s">
        <v>476</v>
      </c>
      <c r="E379" s="599">
        <v>17850</v>
      </c>
      <c r="I379" s="575"/>
    </row>
    <row r="380" spans="1:9">
      <c r="A380" s="595" t="s">
        <v>906</v>
      </c>
      <c r="B380" s="31" t="s">
        <v>907</v>
      </c>
      <c r="C380" s="599">
        <v>0</v>
      </c>
      <c r="D380" s="600" t="s">
        <v>476</v>
      </c>
      <c r="E380" s="599">
        <v>0</v>
      </c>
      <c r="F380" s="565" t="s">
        <v>1316</v>
      </c>
      <c r="I380" s="575"/>
    </row>
    <row r="381" spans="1:9">
      <c r="A381" s="597" t="s">
        <v>1593</v>
      </c>
      <c r="B381" s="586" t="s">
        <v>1594</v>
      </c>
      <c r="C381" s="599">
        <v>46000</v>
      </c>
      <c r="D381" s="600" t="s">
        <v>476</v>
      </c>
      <c r="E381" s="599">
        <v>54000</v>
      </c>
      <c r="F381" s="565" t="s">
        <v>1316</v>
      </c>
      <c r="I381" s="575"/>
    </row>
    <row r="382" spans="1:9">
      <c r="A382" s="628" t="s">
        <v>386</v>
      </c>
      <c r="B382" s="520" t="s">
        <v>523</v>
      </c>
      <c r="C382" s="599">
        <v>36750</v>
      </c>
      <c r="D382" s="600" t="s">
        <v>476</v>
      </c>
      <c r="E382" s="599">
        <v>38250</v>
      </c>
      <c r="F382" s="565" t="s">
        <v>1336</v>
      </c>
      <c r="I382" s="575"/>
    </row>
    <row r="383" spans="1:9">
      <c r="A383" s="558"/>
      <c r="B383" s="31"/>
      <c r="D383" s="600"/>
      <c r="I383" s="575"/>
    </row>
    <row r="384" spans="1:9">
      <c r="C384" s="603">
        <f>SUM(C266:C383)</f>
        <v>7384068.667452787</v>
      </c>
      <c r="D384" s="603">
        <f>SUM(D266:D383)</f>
        <v>0</v>
      </c>
      <c r="E384" s="603">
        <f>SUM(E266:E383)</f>
        <v>7978788.7699999996</v>
      </c>
      <c r="F384" s="583" t="s">
        <v>2399</v>
      </c>
      <c r="G384" s="535" t="s">
        <v>736</v>
      </c>
      <c r="I384" s="575"/>
    </row>
    <row r="385" spans="1:9">
      <c r="A385" s="558"/>
      <c r="B385" s="31"/>
      <c r="D385" s="600"/>
      <c r="I385" s="575"/>
    </row>
    <row r="386" spans="1:9">
      <c r="A386" s="628" t="s">
        <v>293</v>
      </c>
      <c r="B386" s="31" t="s">
        <v>294</v>
      </c>
      <c r="C386" s="599">
        <v>-4325169.1015408933</v>
      </c>
      <c r="D386" s="600" t="s">
        <v>476</v>
      </c>
      <c r="E386" s="599">
        <v>0</v>
      </c>
      <c r="F386" s="565" t="s">
        <v>1336</v>
      </c>
      <c r="I386" s="575"/>
    </row>
    <row r="387" spans="1:9">
      <c r="A387" s="631" t="s">
        <v>2391</v>
      </c>
      <c r="B387" s="586" t="s">
        <v>2392</v>
      </c>
      <c r="C387" s="599">
        <v>0</v>
      </c>
      <c r="D387" s="600" t="s">
        <v>476</v>
      </c>
      <c r="E387" s="600" t="s">
        <v>476</v>
      </c>
      <c r="F387" s="565" t="s">
        <v>1336</v>
      </c>
      <c r="G387" s="620" t="s">
        <v>2400</v>
      </c>
      <c r="I387" s="575"/>
    </row>
    <row r="388" spans="1:9">
      <c r="A388" s="631" t="s">
        <v>2393</v>
      </c>
      <c r="B388" s="586" t="s">
        <v>2394</v>
      </c>
      <c r="C388" s="599">
        <v>0</v>
      </c>
      <c r="D388" s="600" t="s">
        <v>476</v>
      </c>
      <c r="E388" s="600" t="s">
        <v>476</v>
      </c>
      <c r="F388" s="565" t="s">
        <v>1336</v>
      </c>
      <c r="G388" s="620" t="s">
        <v>2400</v>
      </c>
      <c r="I388" s="575"/>
    </row>
    <row r="389" spans="1:9">
      <c r="A389" s="631" t="s">
        <v>2395</v>
      </c>
      <c r="B389" s="586" t="s">
        <v>2396</v>
      </c>
      <c r="C389" s="599">
        <v>0</v>
      </c>
      <c r="D389" s="600" t="s">
        <v>476</v>
      </c>
      <c r="E389" s="599">
        <v>0</v>
      </c>
      <c r="F389" s="565" t="s">
        <v>1336</v>
      </c>
      <c r="G389" s="620" t="s">
        <v>2400</v>
      </c>
      <c r="I389" s="575"/>
    </row>
    <row r="390" spans="1:9">
      <c r="A390" s="631" t="s">
        <v>2397</v>
      </c>
      <c r="B390" s="586" t="s">
        <v>2398</v>
      </c>
      <c r="C390" s="599">
        <v>122500</v>
      </c>
      <c r="D390" s="600" t="s">
        <v>476</v>
      </c>
      <c r="E390" s="599">
        <v>127500</v>
      </c>
      <c r="F390" s="565" t="s">
        <v>1336</v>
      </c>
      <c r="G390" s="620" t="s">
        <v>2400</v>
      </c>
      <c r="I390" s="575"/>
    </row>
    <row r="391" spans="1:9">
      <c r="A391" s="558" t="s">
        <v>1249</v>
      </c>
      <c r="B391" s="31" t="s">
        <v>1250</v>
      </c>
      <c r="C391" s="599">
        <v>0</v>
      </c>
      <c r="D391" s="600" t="s">
        <v>476</v>
      </c>
      <c r="E391" s="599">
        <v>0</v>
      </c>
      <c r="I391" s="575"/>
    </row>
    <row r="392" spans="1:9">
      <c r="A392" s="558" t="s">
        <v>1001</v>
      </c>
      <c r="B392" s="31" t="s">
        <v>1002</v>
      </c>
      <c r="C392" s="599">
        <v>0</v>
      </c>
      <c r="D392" s="600" t="s">
        <v>476</v>
      </c>
      <c r="E392" s="599">
        <v>0</v>
      </c>
      <c r="I392" s="575"/>
    </row>
    <row r="393" spans="1:9">
      <c r="A393" s="558" t="s">
        <v>991</v>
      </c>
      <c r="B393" s="31" t="s">
        <v>964</v>
      </c>
      <c r="C393" s="599">
        <v>0</v>
      </c>
      <c r="D393" s="600" t="s">
        <v>476</v>
      </c>
      <c r="E393" s="599">
        <v>0</v>
      </c>
      <c r="I393" s="575"/>
    </row>
    <row r="394" spans="1:9">
      <c r="A394" s="581" t="s">
        <v>982</v>
      </c>
      <c r="B394" s="31" t="s">
        <v>1239</v>
      </c>
      <c r="C394" s="599">
        <v>0</v>
      </c>
      <c r="D394" s="600" t="s">
        <v>476</v>
      </c>
      <c r="E394" s="599">
        <v>0</v>
      </c>
      <c r="I394" s="575"/>
    </row>
    <row r="395" spans="1:9">
      <c r="A395" s="581" t="s">
        <v>1125</v>
      </c>
      <c r="B395" s="31" t="s">
        <v>1240</v>
      </c>
      <c r="C395" s="599">
        <v>0</v>
      </c>
      <c r="D395" s="600" t="s">
        <v>476</v>
      </c>
      <c r="E395" s="599">
        <v>0</v>
      </c>
      <c r="I395" s="575"/>
    </row>
    <row r="396" spans="1:9">
      <c r="A396" s="581" t="s">
        <v>1126</v>
      </c>
      <c r="B396" s="31" t="s">
        <v>1241</v>
      </c>
      <c r="C396" s="599">
        <v>0</v>
      </c>
      <c r="D396" s="600" t="s">
        <v>476</v>
      </c>
      <c r="E396" s="599">
        <v>0</v>
      </c>
      <c r="I396" s="575"/>
    </row>
    <row r="397" spans="1:9">
      <c r="A397" s="558" t="s">
        <v>1129</v>
      </c>
      <c r="B397" s="31" t="s">
        <v>1128</v>
      </c>
      <c r="C397" s="599">
        <v>0</v>
      </c>
      <c r="D397" s="600" t="s">
        <v>476</v>
      </c>
      <c r="E397" s="599">
        <v>0</v>
      </c>
      <c r="I397" s="575"/>
    </row>
    <row r="398" spans="1:9">
      <c r="A398" s="558" t="s">
        <v>1007</v>
      </c>
      <c r="B398" s="31" t="s">
        <v>1008</v>
      </c>
      <c r="C398" s="599">
        <v>0</v>
      </c>
      <c r="D398" s="600" t="s">
        <v>476</v>
      </c>
      <c r="E398" s="599">
        <v>0</v>
      </c>
      <c r="I398" s="575"/>
    </row>
    <row r="399" spans="1:9">
      <c r="A399" s="581" t="s">
        <v>1127</v>
      </c>
      <c r="B399" s="31" t="s">
        <v>1242</v>
      </c>
      <c r="C399" s="599">
        <v>200000</v>
      </c>
      <c r="D399" s="600" t="s">
        <v>476</v>
      </c>
      <c r="E399" s="599">
        <v>0</v>
      </c>
      <c r="I399" s="575"/>
    </row>
    <row r="400" spans="1:9" s="551" customFormat="1">
      <c r="A400" s="626" t="s">
        <v>351</v>
      </c>
      <c r="B400" s="31" t="s">
        <v>256</v>
      </c>
      <c r="C400" s="599">
        <v>1282900.2120253912</v>
      </c>
      <c r="D400" s="600" t="s">
        <v>476</v>
      </c>
      <c r="E400" s="599">
        <v>1335263.49</v>
      </c>
      <c r="H400" s="571"/>
      <c r="I400" s="575"/>
    </row>
    <row r="401" spans="1:9" s="551" customFormat="1">
      <c r="A401" s="626" t="s">
        <v>1168</v>
      </c>
      <c r="B401" s="31" t="s">
        <v>1169</v>
      </c>
      <c r="C401" s="599">
        <v>1307094.757857142</v>
      </c>
      <c r="D401" s="600" t="s">
        <v>476</v>
      </c>
      <c r="E401" s="599">
        <v>1360445.56</v>
      </c>
      <c r="H401" s="571"/>
      <c r="I401" s="575"/>
    </row>
    <row r="402" spans="1:9" s="551" customFormat="1">
      <c r="A402" s="558" t="s">
        <v>1176</v>
      </c>
      <c r="B402" s="31" t="s">
        <v>1177</v>
      </c>
      <c r="C402" s="599">
        <v>0</v>
      </c>
      <c r="D402" s="600" t="s">
        <v>476</v>
      </c>
      <c r="E402" s="599">
        <v>0</v>
      </c>
      <c r="H402" s="571"/>
      <c r="I402" s="575"/>
    </row>
    <row r="403" spans="1:9">
      <c r="A403" s="558" t="s">
        <v>359</v>
      </c>
      <c r="B403" s="520" t="s">
        <v>1163</v>
      </c>
      <c r="C403" s="599">
        <v>0</v>
      </c>
      <c r="D403" s="600" t="s">
        <v>476</v>
      </c>
      <c r="E403" s="599">
        <v>0</v>
      </c>
      <c r="I403" s="575"/>
    </row>
    <row r="404" spans="1:9">
      <c r="D404" s="600"/>
      <c r="I404" s="575"/>
    </row>
    <row r="405" spans="1:9">
      <c r="C405" s="603">
        <f>SUM(C386:C404)</f>
        <v>-1412674.1316583604</v>
      </c>
      <c r="D405" s="603">
        <f>SUM(D386:D404)</f>
        <v>0</v>
      </c>
      <c r="E405" s="603">
        <f>SUM(E386:E404)</f>
        <v>2823209.05</v>
      </c>
      <c r="F405" s="583" t="s">
        <v>2399</v>
      </c>
      <c r="G405" s="535" t="s">
        <v>738</v>
      </c>
      <c r="I405" s="575"/>
    </row>
    <row r="406" spans="1:9">
      <c r="A406" s="558"/>
      <c r="B406" s="31"/>
      <c r="D406" s="600"/>
      <c r="I406" s="575"/>
    </row>
    <row r="407" spans="1:9">
      <c r="A407" s="639" t="s">
        <v>789</v>
      </c>
      <c r="B407" s="31" t="s">
        <v>790</v>
      </c>
      <c r="C407" s="599">
        <v>2000</v>
      </c>
      <c r="D407" s="600" t="s">
        <v>476</v>
      </c>
      <c r="E407" s="600">
        <v>3000</v>
      </c>
      <c r="F407" s="565" t="s">
        <v>1342</v>
      </c>
      <c r="I407" s="575"/>
    </row>
    <row r="408" spans="1:9">
      <c r="A408" s="639" t="s">
        <v>791</v>
      </c>
      <c r="B408" s="31" t="s">
        <v>792</v>
      </c>
      <c r="C408" s="599">
        <v>-123252.89000000001</v>
      </c>
      <c r="D408" s="600" t="s">
        <v>476</v>
      </c>
      <c r="E408" s="600">
        <v>123252.89</v>
      </c>
      <c r="F408" s="565" t="s">
        <v>1342</v>
      </c>
      <c r="I408" s="575"/>
    </row>
    <row r="409" spans="1:9">
      <c r="A409" s="639" t="s">
        <v>18</v>
      </c>
      <c r="B409" s="31" t="s">
        <v>891</v>
      </c>
      <c r="C409" s="599">
        <v>852820.42588499957</v>
      </c>
      <c r="D409" s="600">
        <v>2132051.0658849995</v>
      </c>
      <c r="E409" s="600">
        <v>1279230.6399999999</v>
      </c>
      <c r="F409" s="565" t="s">
        <v>1342</v>
      </c>
      <c r="I409" s="575"/>
    </row>
    <row r="410" spans="1:9">
      <c r="A410" s="639" t="s">
        <v>19</v>
      </c>
      <c r="B410" s="31" t="s">
        <v>892</v>
      </c>
      <c r="C410" s="599">
        <v>2000</v>
      </c>
      <c r="D410" s="600">
        <v>10000</v>
      </c>
      <c r="E410" s="600">
        <v>3000</v>
      </c>
      <c r="F410" s="565" t="s">
        <v>1342</v>
      </c>
      <c r="I410" s="575"/>
    </row>
    <row r="411" spans="1:9">
      <c r="A411" s="639" t="s">
        <v>793</v>
      </c>
      <c r="B411" s="31" t="s">
        <v>794</v>
      </c>
      <c r="C411" s="599">
        <v>0</v>
      </c>
      <c r="D411" s="600">
        <v>271025</v>
      </c>
      <c r="E411" s="600">
        <v>271025</v>
      </c>
      <c r="F411" s="565" t="s">
        <v>1342</v>
      </c>
      <c r="I411" s="575"/>
    </row>
    <row r="412" spans="1:9">
      <c r="A412" s="639" t="s">
        <v>498</v>
      </c>
      <c r="B412" s="31" t="s">
        <v>499</v>
      </c>
      <c r="C412" s="599">
        <v>4800</v>
      </c>
      <c r="D412" s="600">
        <v>12000</v>
      </c>
      <c r="E412" s="599">
        <v>7200</v>
      </c>
      <c r="F412" s="565" t="s">
        <v>1342</v>
      </c>
      <c r="I412" s="575"/>
    </row>
    <row r="413" spans="1:9">
      <c r="A413" s="639" t="s">
        <v>20</v>
      </c>
      <c r="B413" s="31" t="s">
        <v>601</v>
      </c>
      <c r="C413" s="599">
        <v>2000</v>
      </c>
      <c r="D413" s="600" t="s">
        <v>476</v>
      </c>
      <c r="E413" s="599">
        <v>3000</v>
      </c>
      <c r="F413" s="565" t="s">
        <v>1342</v>
      </c>
      <c r="I413" s="575"/>
    </row>
    <row r="414" spans="1:9">
      <c r="A414" s="639" t="s">
        <v>1023</v>
      </c>
      <c r="B414" s="31" t="s">
        <v>1024</v>
      </c>
      <c r="C414" s="599">
        <v>0</v>
      </c>
      <c r="D414" s="600" t="s">
        <v>476</v>
      </c>
      <c r="E414" s="599">
        <v>0</v>
      </c>
      <c r="F414" s="565" t="s">
        <v>1342</v>
      </c>
      <c r="I414" s="575"/>
    </row>
    <row r="415" spans="1:9">
      <c r="A415" s="639" t="s">
        <v>21</v>
      </c>
      <c r="B415" s="31" t="s">
        <v>602</v>
      </c>
      <c r="C415" s="599">
        <v>36800</v>
      </c>
      <c r="D415" s="599">
        <v>92000</v>
      </c>
      <c r="E415" s="599">
        <v>55200</v>
      </c>
      <c r="F415" s="565" t="s">
        <v>1342</v>
      </c>
      <c r="I415" s="575"/>
    </row>
    <row r="416" spans="1:9">
      <c r="A416" s="639" t="s">
        <v>500</v>
      </c>
      <c r="B416" s="31" t="s">
        <v>513</v>
      </c>
      <c r="C416" s="599">
        <v>69294.820000000007</v>
      </c>
      <c r="D416" s="600" t="s">
        <v>476</v>
      </c>
      <c r="E416" s="599">
        <v>72123.179999999993</v>
      </c>
      <c r="F416" s="565" t="s">
        <v>1342</v>
      </c>
      <c r="I416" s="575"/>
    </row>
    <row r="417" spans="1:9">
      <c r="A417" s="639" t="s">
        <v>501</v>
      </c>
      <c r="B417" s="31" t="s">
        <v>502</v>
      </c>
      <c r="C417" s="599">
        <v>20000</v>
      </c>
      <c r="D417" s="600" t="s">
        <v>476</v>
      </c>
      <c r="E417" s="599">
        <v>30000</v>
      </c>
      <c r="F417" s="565" t="s">
        <v>1342</v>
      </c>
      <c r="I417" s="575"/>
    </row>
    <row r="418" spans="1:9">
      <c r="A418" s="638" t="s">
        <v>2618</v>
      </c>
      <c r="B418" s="586" t="s">
        <v>2619</v>
      </c>
      <c r="C418" s="599">
        <v>0</v>
      </c>
      <c r="D418" s="600" t="s">
        <v>476</v>
      </c>
      <c r="E418" s="600" t="s">
        <v>476</v>
      </c>
      <c r="F418" s="565" t="s">
        <v>1342</v>
      </c>
      <c r="I418" s="575"/>
    </row>
    <row r="419" spans="1:9">
      <c r="A419" s="638" t="s">
        <v>2620</v>
      </c>
      <c r="B419" s="586" t="s">
        <v>2621</v>
      </c>
      <c r="C419" s="599">
        <v>0</v>
      </c>
      <c r="D419" s="600">
        <v>0</v>
      </c>
      <c r="E419" s="600" t="s">
        <v>476</v>
      </c>
      <c r="F419" s="565" t="s">
        <v>1342</v>
      </c>
      <c r="I419" s="575"/>
    </row>
    <row r="420" spans="1:9">
      <c r="A420" s="638" t="s">
        <v>2622</v>
      </c>
      <c r="B420" s="586" t="s">
        <v>2623</v>
      </c>
      <c r="C420" s="599">
        <v>0</v>
      </c>
      <c r="D420" s="600">
        <v>0</v>
      </c>
      <c r="E420" s="600" t="s">
        <v>476</v>
      </c>
      <c r="F420" s="565" t="s">
        <v>1342</v>
      </c>
      <c r="I420" s="575"/>
    </row>
    <row r="421" spans="1:9">
      <c r="A421" s="638" t="s">
        <v>2624</v>
      </c>
      <c r="B421" s="586" t="s">
        <v>2625</v>
      </c>
      <c r="C421" s="599">
        <v>0</v>
      </c>
      <c r="D421" s="600" t="s">
        <v>476</v>
      </c>
      <c r="E421" s="599">
        <v>0</v>
      </c>
      <c r="F421" s="565" t="s">
        <v>1342</v>
      </c>
      <c r="I421" s="575"/>
    </row>
    <row r="422" spans="1:9">
      <c r="A422" s="638" t="s">
        <v>2626</v>
      </c>
      <c r="B422" s="586" t="s">
        <v>2627</v>
      </c>
      <c r="C422" s="599">
        <v>0</v>
      </c>
      <c r="D422" s="600" t="s">
        <v>476</v>
      </c>
      <c r="E422" s="599">
        <v>0</v>
      </c>
      <c r="F422" s="565" t="s">
        <v>1342</v>
      </c>
      <c r="I422" s="575"/>
    </row>
    <row r="423" spans="1:9">
      <c r="A423" s="638" t="s">
        <v>2628</v>
      </c>
      <c r="B423" s="586" t="s">
        <v>2629</v>
      </c>
      <c r="C423" s="599">
        <v>0</v>
      </c>
      <c r="D423" s="600" t="s">
        <v>476</v>
      </c>
      <c r="E423" s="599">
        <v>0</v>
      </c>
      <c r="F423" s="565" t="s">
        <v>1342</v>
      </c>
      <c r="I423" s="575"/>
    </row>
    <row r="424" spans="1:9">
      <c r="A424" s="548" t="s">
        <v>1034</v>
      </c>
      <c r="B424" s="31" t="s">
        <v>1035</v>
      </c>
      <c r="C424" s="599">
        <v>6057.1741806815107</v>
      </c>
      <c r="D424" s="600" t="s">
        <v>476</v>
      </c>
      <c r="E424" s="599">
        <v>0</v>
      </c>
      <c r="F424" s="549"/>
      <c r="I424" s="575"/>
    </row>
    <row r="425" spans="1:9">
      <c r="A425" s="548"/>
      <c r="B425" s="535"/>
      <c r="C425" s="603">
        <f>SUM(C407:C424)</f>
        <v>872519.53006568097</v>
      </c>
      <c r="D425" s="603">
        <f>SUM(D407:D424)</f>
        <v>2517076.0658849995</v>
      </c>
      <c r="E425" s="603">
        <f>SUM(E407:E424)</f>
        <v>1847031.7099999997</v>
      </c>
    </row>
    <row r="426" spans="1:9" ht="13.5" thickBot="1">
      <c r="C426" s="606">
        <f>C405+C384+C264+C425+C254++C251+C171</f>
        <v>65336934.177940741</v>
      </c>
      <c r="D426" s="606">
        <f>D405+D384+D264+D425+D254++D251+D171</f>
        <v>125891797.51074617</v>
      </c>
      <c r="E426" s="606">
        <f>E405+E384+E264+E425+E254++E251+E171</f>
        <v>92379432.115029261</v>
      </c>
    </row>
    <row r="427" spans="1:9">
      <c r="D427" s="600"/>
      <c r="E427" s="600"/>
    </row>
    <row r="428" spans="1:9" outlineLevel="1">
      <c r="A428" s="536" t="s">
        <v>52</v>
      </c>
      <c r="B428" s="536" t="s">
        <v>894</v>
      </c>
      <c r="C428" s="607">
        <v>1080951.3020324502</v>
      </c>
      <c r="D428" s="607">
        <v>0</v>
      </c>
      <c r="E428" s="607">
        <v>1090730.21</v>
      </c>
    </row>
    <row r="429" spans="1:9" outlineLevel="1">
      <c r="A429" s="536" t="s">
        <v>539</v>
      </c>
      <c r="B429" s="536" t="s">
        <v>47</v>
      </c>
      <c r="C429" s="607">
        <v>33058624.464288238</v>
      </c>
      <c r="D429" s="607">
        <v>73481490.472647071</v>
      </c>
      <c r="E429" s="607">
        <v>39113564.155029267</v>
      </c>
    </row>
    <row r="430" spans="1:9" outlineLevel="1">
      <c r="A430" s="536" t="s">
        <v>48</v>
      </c>
      <c r="B430" s="536" t="s">
        <v>49</v>
      </c>
      <c r="C430" s="607">
        <v>25536990.46000582</v>
      </c>
      <c r="D430" s="607">
        <v>49269609.972214095</v>
      </c>
      <c r="E430" s="607">
        <v>42110277.109999999</v>
      </c>
    </row>
    <row r="431" spans="1:9" outlineLevel="1">
      <c r="A431" s="536" t="s">
        <v>50</v>
      </c>
      <c r="B431" s="536" t="s">
        <v>51</v>
      </c>
      <c r="C431" s="607">
        <v>4787848.4215485509</v>
      </c>
      <c r="D431" s="607">
        <v>1455125</v>
      </c>
      <c r="E431" s="607">
        <v>6907221.9899999993</v>
      </c>
    </row>
    <row r="432" spans="1:9" outlineLevel="1">
      <c r="A432" s="536" t="s">
        <v>67</v>
      </c>
      <c r="B432" s="536" t="s">
        <v>68</v>
      </c>
      <c r="C432" s="607">
        <v>872519.53006568109</v>
      </c>
      <c r="D432" s="607">
        <v>2517076.0658849995</v>
      </c>
      <c r="E432" s="607">
        <v>1847031.7099999997</v>
      </c>
    </row>
    <row r="433" spans="1:5" ht="13.5" outlineLevel="1" thickBot="1">
      <c r="A433" s="536" t="s">
        <v>252</v>
      </c>
      <c r="B433" s="536" t="s">
        <v>253</v>
      </c>
      <c r="C433" s="608">
        <v>65336934.177940734</v>
      </c>
      <c r="D433" s="608">
        <f>SUM(D428:D432)</f>
        <v>126723301.51074617</v>
      </c>
      <c r="E433" s="608">
        <f>SUM(E428:E432)</f>
        <v>91068825.175029248</v>
      </c>
    </row>
    <row r="434" spans="1:5" outlineLevel="1">
      <c r="A434" s="536"/>
      <c r="B434" s="536"/>
      <c r="C434" s="607"/>
      <c r="D434" s="607"/>
      <c r="E434" s="607"/>
    </row>
    <row r="435" spans="1:5" outlineLevel="1">
      <c r="A435" s="557" t="s">
        <v>1273</v>
      </c>
      <c r="B435" s="536" t="s">
        <v>1274</v>
      </c>
      <c r="C435" s="607">
        <v>65337325.727546185</v>
      </c>
      <c r="D435" s="607">
        <v>126723301.51074617</v>
      </c>
      <c r="E435" s="607">
        <v>91068825.175029263</v>
      </c>
    </row>
    <row r="436" spans="1:5">
      <c r="A436" s="217"/>
      <c r="B436" s="217"/>
      <c r="D436" s="600"/>
      <c r="E436" s="600"/>
    </row>
    <row r="437" spans="1:5">
      <c r="C437" s="609">
        <f>C433-C426</f>
        <v>0</v>
      </c>
    </row>
    <row r="440" spans="1:5">
      <c r="C440" s="599">
        <f>C433-C435</f>
        <v>-391.54960545152426</v>
      </c>
    </row>
  </sheetData>
  <conditionalFormatting sqref="A406:A417 A4:A55 A131:A137 A229:A245 A226:A227 A382:A383 A60:A86 A88:A128 A385:A386 A265:A294 A391:A403 A145:A176 A424:A425 A331:A376 A378:A380 A178:A182 A184:A210 A213:A223 A248:A263">
    <cfRule type="containsText" dxfId="81" priority="23" operator="containsText" text="Unit">
      <formula>NOT(ISERROR(SEARCH("Unit",A4)))</formula>
    </cfRule>
  </conditionalFormatting>
  <conditionalFormatting sqref="A253">
    <cfRule type="containsText" dxfId="80" priority="22" operator="containsText" text="Unit">
      <formula>NOT(ISERROR(SEARCH("Unit",A253)))</formula>
    </cfRule>
  </conditionalFormatting>
  <conditionalFormatting sqref="A425 A406 A254:A255 A93:A128 A4:A55 A260:A263 A131:A137 A229:A245 A226:A227 A382:A383 A60:A86 A145:A176 A88:A91 A385:A386 A265:A294 A391:A403 A331:A376 A378:A380 A178:A182 A184:A210 A213:A223 A248:A252">
    <cfRule type="duplicateValues" dxfId="79" priority="24"/>
  </conditionalFormatting>
  <conditionalFormatting sqref="A425 A406 A254:A255 A4:A55 A260:A263 A131:A137 A229:A245 A226:A227 A382:A383 A60:A86 A145:A176 A88:A128 A385:A386 A265:A294 A391:A404 A331:A376 A378:A380 A178:A182 A184:A210 A213:A223 A248:A252">
    <cfRule type="duplicateValues" dxfId="78" priority="25"/>
  </conditionalFormatting>
  <conditionalFormatting sqref="F405">
    <cfRule type="containsText" dxfId="77" priority="18" operator="containsText" text="Unit">
      <formula>NOT(ISERROR(SEARCH("Unit",F405)))</formula>
    </cfRule>
  </conditionalFormatting>
  <conditionalFormatting sqref="F405">
    <cfRule type="duplicateValues" dxfId="76" priority="19"/>
  </conditionalFormatting>
  <conditionalFormatting sqref="F405">
    <cfRule type="duplicateValues" dxfId="75" priority="20"/>
  </conditionalFormatting>
  <conditionalFormatting sqref="A407:A417">
    <cfRule type="containsText" dxfId="74" priority="21" operator="containsText" text="Unit">
      <formula>NOT(ISERROR(SEARCH("Unit",#REF!)))</formula>
    </cfRule>
  </conditionalFormatting>
  <conditionalFormatting sqref="B137">
    <cfRule type="containsText" dxfId="73" priority="15" operator="containsText" text="Unit">
      <formula>NOT(ISERROR(SEARCH("Unit",B137)))</formula>
    </cfRule>
  </conditionalFormatting>
  <conditionalFormatting sqref="B137">
    <cfRule type="duplicateValues" dxfId="72" priority="16"/>
  </conditionalFormatting>
  <conditionalFormatting sqref="B137">
    <cfRule type="duplicateValues" dxfId="71" priority="17"/>
  </conditionalFormatting>
  <conditionalFormatting sqref="A129:A130">
    <cfRule type="containsText" dxfId="70" priority="12" operator="containsText" text="Unit">
      <formula>NOT(ISERROR(SEARCH("Unit",A129)))</formula>
    </cfRule>
  </conditionalFormatting>
  <conditionalFormatting sqref="A129:A130">
    <cfRule type="duplicateValues" dxfId="69" priority="13"/>
  </conditionalFormatting>
  <conditionalFormatting sqref="A129:A130">
    <cfRule type="duplicateValues" dxfId="68" priority="14"/>
  </conditionalFormatting>
  <conditionalFormatting sqref="B129:B130">
    <cfRule type="containsText" dxfId="67" priority="9" operator="containsText" text="Unit">
      <formula>NOT(ISERROR(SEARCH("Unit",B129)))</formula>
    </cfRule>
  </conditionalFormatting>
  <conditionalFormatting sqref="B129:B130">
    <cfRule type="duplicateValues" dxfId="66" priority="10"/>
  </conditionalFormatting>
  <conditionalFormatting sqref="B129:B130">
    <cfRule type="duplicateValues" dxfId="65" priority="11"/>
  </conditionalFormatting>
  <conditionalFormatting sqref="F384">
    <cfRule type="containsText" dxfId="64" priority="6" operator="containsText" text="Unit">
      <formula>NOT(ISERROR(SEARCH("Unit",F384)))</formula>
    </cfRule>
  </conditionalFormatting>
  <conditionalFormatting sqref="F384">
    <cfRule type="duplicateValues" dxfId="63" priority="7"/>
  </conditionalFormatting>
  <conditionalFormatting sqref="F384">
    <cfRule type="duplicateValues" dxfId="62" priority="8"/>
  </conditionalFormatting>
  <conditionalFormatting sqref="F264">
    <cfRule type="containsText" dxfId="61" priority="3" operator="containsText" text="Unit">
      <formula>NOT(ISERROR(SEARCH("Unit",F264)))</formula>
    </cfRule>
  </conditionalFormatting>
  <conditionalFormatting sqref="F264">
    <cfRule type="duplicateValues" dxfId="60" priority="4"/>
  </conditionalFormatting>
  <conditionalFormatting sqref="F264">
    <cfRule type="duplicateValues" dxfId="59" priority="5"/>
  </conditionalFormatting>
  <conditionalFormatting sqref="A387:A390">
    <cfRule type="containsText" dxfId="58" priority="2" operator="containsText" text="Unit">
      <formula>NOT(ISERROR(SEARCH("Unit",A387)))</formula>
    </cfRule>
  </conditionalFormatting>
  <conditionalFormatting sqref="A387:A390">
    <cfRule type="duplicateValues" dxfId="57" priority="26"/>
  </conditionalFormatting>
  <conditionalFormatting sqref="A387:A390">
    <cfRule type="duplicateValues" dxfId="56" priority="27"/>
  </conditionalFormatting>
  <conditionalFormatting sqref="B1:B1048576">
    <cfRule type="duplicateValues" dxfId="55" priority="1"/>
  </conditionalFormatting>
  <pageMargins left="0.26" right="0.18" top="0.21" bottom="0.34" header="0.15748031496062992" footer="0.16"/>
  <pageSetup paperSize="9" fitToHeight="0" orientation="landscape" r:id="rId1"/>
  <headerFooter alignWithMargins="0">
    <oddFooter>&amp;L&amp;D &amp;T&amp;R&amp;F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352"/>
  <sheetViews>
    <sheetView zoomScaleNormal="100" workbookViewId="0">
      <pane xSplit="2" ySplit="3" topLeftCell="C142" activePane="bottomRight" state="frozen"/>
      <selection activeCell="I26" sqref="I26"/>
      <selection pane="topRight" activeCell="I26" sqref="I26"/>
      <selection pane="bottomLeft" activeCell="I26" sqref="I26"/>
      <selection pane="bottomRight" activeCell="J47" sqref="J47"/>
    </sheetView>
  </sheetViews>
  <sheetFormatPr defaultColWidth="9.140625" defaultRowHeight="12.75" outlineLevelRow="1" outlineLevelCol="1"/>
  <cols>
    <col min="1" max="1" width="16.28515625" style="1" bestFit="1" customWidth="1"/>
    <col min="2" max="2" width="42.140625" style="1" customWidth="1"/>
    <col min="3" max="3" width="14.7109375" style="599" customWidth="1"/>
    <col min="4" max="4" width="13" style="599" customWidth="1" outlineLevel="1"/>
    <col min="5" max="5" width="13.140625" style="599" customWidth="1" outlineLevel="1"/>
    <col min="6" max="6" width="17.85546875" style="1" customWidth="1" outlineLevel="1"/>
    <col min="7" max="7" width="12.7109375" style="1" customWidth="1" outlineLevel="1"/>
    <col min="8" max="16384" width="9.140625" style="1"/>
  </cols>
  <sheetData>
    <row r="1" spans="1:5" ht="22.5">
      <c r="A1" s="654"/>
      <c r="B1" s="39"/>
      <c r="C1" s="588" t="s">
        <v>471</v>
      </c>
      <c r="D1" s="588" t="s">
        <v>471</v>
      </c>
      <c r="E1" s="588" t="s">
        <v>471</v>
      </c>
    </row>
    <row r="2" spans="1:5">
      <c r="A2" s="654"/>
      <c r="B2" s="39"/>
      <c r="C2" s="589" t="s">
        <v>1295</v>
      </c>
      <c r="D2" s="589" t="s">
        <v>1295</v>
      </c>
      <c r="E2" s="589" t="s">
        <v>1295</v>
      </c>
    </row>
    <row r="3" spans="1:5" s="32" customFormat="1" ht="33.75">
      <c r="A3" s="655"/>
      <c r="B3" s="40"/>
      <c r="C3" s="590" t="s">
        <v>472</v>
      </c>
      <c r="D3" s="590" t="s">
        <v>475</v>
      </c>
      <c r="E3" s="590" t="s">
        <v>474</v>
      </c>
    </row>
    <row r="4" spans="1:5">
      <c r="A4" s="615" t="s">
        <v>407</v>
      </c>
      <c r="B4" s="616" t="s">
        <v>408</v>
      </c>
      <c r="C4" s="821">
        <v>90330.01</v>
      </c>
      <c r="D4" s="822">
        <v>184346.96</v>
      </c>
      <c r="E4" s="821">
        <v>94016.95</v>
      </c>
    </row>
    <row r="5" spans="1:5">
      <c r="A5" s="615" t="s">
        <v>409</v>
      </c>
      <c r="B5" s="616" t="s">
        <v>410</v>
      </c>
      <c r="C5" s="821">
        <v>0</v>
      </c>
      <c r="D5" s="822">
        <v>0</v>
      </c>
      <c r="E5" s="822" t="s">
        <v>476</v>
      </c>
    </row>
    <row r="6" spans="1:5">
      <c r="A6" s="615" t="s">
        <v>413</v>
      </c>
      <c r="B6" s="616" t="s">
        <v>414</v>
      </c>
      <c r="C6" s="821">
        <v>0</v>
      </c>
      <c r="D6" s="822" t="s">
        <v>476</v>
      </c>
      <c r="E6" s="822" t="s">
        <v>476</v>
      </c>
    </row>
    <row r="7" spans="1:5">
      <c r="A7" s="615" t="s">
        <v>415</v>
      </c>
      <c r="B7" s="616" t="s">
        <v>416</v>
      </c>
      <c r="C7" s="821">
        <v>0</v>
      </c>
      <c r="D7" s="822" t="s">
        <v>476</v>
      </c>
      <c r="E7" s="822" t="s">
        <v>476</v>
      </c>
    </row>
    <row r="8" spans="1:5">
      <c r="A8" s="615" t="s">
        <v>732</v>
      </c>
      <c r="B8" s="616" t="s">
        <v>564</v>
      </c>
      <c r="C8" s="821">
        <v>3986479.3099999987</v>
      </c>
      <c r="D8" s="822">
        <v>8135672.0599999987</v>
      </c>
      <c r="E8" s="821">
        <v>4149192.75</v>
      </c>
    </row>
    <row r="9" spans="1:5">
      <c r="A9" s="615" t="s">
        <v>208</v>
      </c>
      <c r="B9" s="616" t="s">
        <v>573</v>
      </c>
      <c r="C9" s="821">
        <v>0</v>
      </c>
      <c r="D9" s="822" t="s">
        <v>476</v>
      </c>
      <c r="E9" s="822" t="s">
        <v>476</v>
      </c>
    </row>
    <row r="10" spans="1:5">
      <c r="A10" s="615" t="s">
        <v>735</v>
      </c>
      <c r="B10" s="616" t="s">
        <v>587</v>
      </c>
      <c r="C10" s="821">
        <v>176988</v>
      </c>
      <c r="D10" s="822">
        <v>361200</v>
      </c>
      <c r="E10" s="821">
        <v>184212</v>
      </c>
    </row>
    <row r="11" spans="1:5">
      <c r="A11" s="615" t="s">
        <v>423</v>
      </c>
      <c r="B11" s="616" t="s">
        <v>434</v>
      </c>
      <c r="C11" s="821">
        <v>0</v>
      </c>
      <c r="D11" s="822">
        <v>0</v>
      </c>
      <c r="E11" s="821">
        <v>0</v>
      </c>
    </row>
    <row r="12" spans="1:5">
      <c r="A12" s="615" t="s">
        <v>740</v>
      </c>
      <c r="B12" s="616" t="s">
        <v>574</v>
      </c>
      <c r="C12" s="821">
        <v>1407082.3437019049</v>
      </c>
      <c r="D12" s="822">
        <v>2871596.6237019049</v>
      </c>
      <c r="E12" s="821">
        <v>1464514.28</v>
      </c>
    </row>
    <row r="13" spans="1:5">
      <c r="A13" s="615" t="s">
        <v>209</v>
      </c>
      <c r="B13" s="616" t="s">
        <v>575</v>
      </c>
      <c r="C13" s="821">
        <v>0</v>
      </c>
      <c r="D13" s="822">
        <v>0</v>
      </c>
      <c r="E13" s="822" t="s">
        <v>476</v>
      </c>
    </row>
    <row r="14" spans="1:5">
      <c r="A14" s="615" t="s">
        <v>743</v>
      </c>
      <c r="B14" s="616" t="s">
        <v>588</v>
      </c>
      <c r="C14" s="821">
        <v>44688</v>
      </c>
      <c r="D14" s="822">
        <v>91200</v>
      </c>
      <c r="E14" s="821">
        <v>46512</v>
      </c>
    </row>
    <row r="15" spans="1:5">
      <c r="A15" s="615" t="s">
        <v>435</v>
      </c>
      <c r="B15" s="616" t="s">
        <v>436</v>
      </c>
      <c r="C15" s="821">
        <v>0</v>
      </c>
      <c r="D15" s="822">
        <v>0</v>
      </c>
      <c r="E15" s="822" t="s">
        <v>476</v>
      </c>
    </row>
    <row r="16" spans="1:5">
      <c r="A16" s="615" t="s">
        <v>437</v>
      </c>
      <c r="B16" s="616" t="s">
        <v>438</v>
      </c>
      <c r="C16" s="821">
        <v>0</v>
      </c>
      <c r="D16" s="822">
        <v>0</v>
      </c>
      <c r="E16" s="821">
        <v>0</v>
      </c>
    </row>
    <row r="17" spans="1:5">
      <c r="A17" s="615" t="s">
        <v>744</v>
      </c>
      <c r="B17" s="616" t="s">
        <v>576</v>
      </c>
      <c r="C17" s="821">
        <v>1357428.4900000002</v>
      </c>
      <c r="D17" s="822">
        <v>2770262.22</v>
      </c>
      <c r="E17" s="821">
        <v>1412833.73</v>
      </c>
    </row>
    <row r="18" spans="1:5">
      <c r="A18" s="615" t="s">
        <v>747</v>
      </c>
      <c r="B18" s="616" t="s">
        <v>589</v>
      </c>
      <c r="C18" s="821">
        <v>44100</v>
      </c>
      <c r="D18" s="822">
        <v>90000</v>
      </c>
      <c r="E18" s="821">
        <v>45900</v>
      </c>
    </row>
    <row r="19" spans="1:5">
      <c r="A19" s="615" t="s">
        <v>210</v>
      </c>
      <c r="B19" s="616" t="s">
        <v>577</v>
      </c>
      <c r="C19" s="821">
        <v>0</v>
      </c>
      <c r="D19" s="822">
        <v>0</v>
      </c>
      <c r="E19" s="822" t="s">
        <v>476</v>
      </c>
    </row>
    <row r="20" spans="1:5">
      <c r="A20" s="615" t="s">
        <v>439</v>
      </c>
      <c r="B20" s="616" t="s">
        <v>440</v>
      </c>
      <c r="C20" s="821">
        <v>0</v>
      </c>
      <c r="D20" s="822" t="s">
        <v>476</v>
      </c>
      <c r="E20" s="822" t="s">
        <v>476</v>
      </c>
    </row>
    <row r="21" spans="1:5">
      <c r="A21" s="615" t="s">
        <v>441</v>
      </c>
      <c r="B21" s="616" t="s">
        <v>442</v>
      </c>
      <c r="C21" s="821">
        <v>0</v>
      </c>
      <c r="D21" s="822" t="s">
        <v>476</v>
      </c>
      <c r="E21" s="822" t="s">
        <v>476</v>
      </c>
    </row>
    <row r="22" spans="1:5">
      <c r="A22" s="615" t="s">
        <v>748</v>
      </c>
      <c r="B22" s="616" t="s">
        <v>578</v>
      </c>
      <c r="C22" s="821">
        <v>702891.22066192923</v>
      </c>
      <c r="D22" s="822">
        <v>1434471.8706619292</v>
      </c>
      <c r="E22" s="821">
        <v>731580.65</v>
      </c>
    </row>
    <row r="23" spans="1:5">
      <c r="A23" s="615" t="s">
        <v>478</v>
      </c>
      <c r="B23" s="616" t="s">
        <v>479</v>
      </c>
      <c r="C23" s="821">
        <v>49352.66</v>
      </c>
      <c r="D23" s="822">
        <v>100719.71</v>
      </c>
      <c r="E23" s="821">
        <v>51367.05</v>
      </c>
    </row>
    <row r="24" spans="1:5">
      <c r="A24" s="615" t="s">
        <v>749</v>
      </c>
      <c r="B24" s="616" t="s">
        <v>579</v>
      </c>
      <c r="C24" s="821">
        <v>0</v>
      </c>
      <c r="D24" s="822">
        <v>0</v>
      </c>
      <c r="E24" s="822" t="s">
        <v>476</v>
      </c>
    </row>
    <row r="25" spans="1:5">
      <c r="A25" s="615" t="s">
        <v>752</v>
      </c>
      <c r="B25" s="616" t="s">
        <v>590</v>
      </c>
      <c r="C25" s="821">
        <v>11760</v>
      </c>
      <c r="D25" s="822">
        <v>24000</v>
      </c>
      <c r="E25" s="821">
        <v>12240</v>
      </c>
    </row>
    <row r="26" spans="1:5">
      <c r="A26" s="615" t="s">
        <v>91</v>
      </c>
      <c r="B26" s="616" t="s">
        <v>92</v>
      </c>
      <c r="C26" s="821">
        <v>-854.38000000000011</v>
      </c>
      <c r="D26" s="822">
        <v>-1743.64</v>
      </c>
      <c r="E26" s="821">
        <v>-889.26</v>
      </c>
    </row>
    <row r="27" spans="1:5">
      <c r="A27" s="615" t="s">
        <v>443</v>
      </c>
      <c r="B27" s="616" t="s">
        <v>444</v>
      </c>
      <c r="C27" s="821">
        <v>0</v>
      </c>
      <c r="D27" s="822" t="s">
        <v>476</v>
      </c>
      <c r="E27" s="822" t="s">
        <v>476</v>
      </c>
    </row>
    <row r="28" spans="1:5">
      <c r="A28" s="615" t="s">
        <v>445</v>
      </c>
      <c r="B28" s="616" t="s">
        <v>446</v>
      </c>
      <c r="C28" s="821">
        <v>0</v>
      </c>
      <c r="D28" s="822">
        <v>0</v>
      </c>
      <c r="E28" s="822" t="s">
        <v>476</v>
      </c>
    </row>
    <row r="29" spans="1:5">
      <c r="A29" s="615" t="s">
        <v>341</v>
      </c>
      <c r="B29" s="616" t="s">
        <v>342</v>
      </c>
      <c r="C29" s="821">
        <v>0</v>
      </c>
      <c r="D29" s="822">
        <v>0</v>
      </c>
      <c r="E29" s="821">
        <v>0</v>
      </c>
    </row>
    <row r="30" spans="1:5">
      <c r="A30" s="615" t="s">
        <v>753</v>
      </c>
      <c r="B30" s="616" t="s">
        <v>580</v>
      </c>
      <c r="C30" s="821">
        <v>217509.99999999997</v>
      </c>
      <c r="D30" s="822">
        <v>443897.95999999996</v>
      </c>
      <c r="E30" s="821">
        <v>226387.96</v>
      </c>
    </row>
    <row r="31" spans="1:5">
      <c r="A31" s="615" t="s">
        <v>480</v>
      </c>
      <c r="B31" s="616" t="s">
        <v>481</v>
      </c>
      <c r="C31" s="821">
        <v>0</v>
      </c>
      <c r="D31" s="822">
        <v>0</v>
      </c>
      <c r="E31" s="821">
        <v>0</v>
      </c>
    </row>
    <row r="32" spans="1:5">
      <c r="A32" s="615" t="s">
        <v>429</v>
      </c>
      <c r="B32" s="616" t="s">
        <v>1006</v>
      </c>
      <c r="C32" s="821">
        <v>0</v>
      </c>
      <c r="D32" s="822" t="s">
        <v>476</v>
      </c>
      <c r="E32" s="821">
        <v>0</v>
      </c>
    </row>
    <row r="33" spans="1:5">
      <c r="A33" s="615" t="s">
        <v>756</v>
      </c>
      <c r="B33" s="616" t="s">
        <v>591</v>
      </c>
      <c r="C33" s="821">
        <v>0</v>
      </c>
      <c r="D33" s="822">
        <v>0</v>
      </c>
      <c r="E33" s="822" t="s">
        <v>476</v>
      </c>
    </row>
    <row r="34" spans="1:5">
      <c r="A34" s="615" t="s">
        <v>447</v>
      </c>
      <c r="B34" s="616" t="s">
        <v>448</v>
      </c>
      <c r="C34" s="821">
        <v>0</v>
      </c>
      <c r="D34" s="822" t="s">
        <v>476</v>
      </c>
      <c r="E34" s="822" t="s">
        <v>476</v>
      </c>
    </row>
    <row r="35" spans="1:5">
      <c r="A35" s="615" t="s">
        <v>449</v>
      </c>
      <c r="B35" s="616" t="s">
        <v>450</v>
      </c>
      <c r="C35" s="821">
        <v>-5178.6699999999992</v>
      </c>
      <c r="D35" s="822">
        <v>-10568.71</v>
      </c>
      <c r="E35" s="822">
        <v>-5390.04</v>
      </c>
    </row>
    <row r="36" spans="1:5">
      <c r="A36" s="615" t="s">
        <v>783</v>
      </c>
      <c r="B36" s="616" t="s">
        <v>784</v>
      </c>
      <c r="C36" s="821">
        <v>6000</v>
      </c>
      <c r="D36" s="822">
        <v>6000</v>
      </c>
      <c r="E36" s="821">
        <v>0</v>
      </c>
    </row>
    <row r="37" spans="1:5">
      <c r="A37" s="615" t="s">
        <v>757</v>
      </c>
      <c r="B37" s="616" t="s">
        <v>581</v>
      </c>
      <c r="C37" s="821">
        <v>2534993.4900000002</v>
      </c>
      <c r="D37" s="822">
        <v>5173456.1100000003</v>
      </c>
      <c r="E37" s="821">
        <v>2638462.62</v>
      </c>
    </row>
    <row r="38" spans="1:5">
      <c r="A38" s="615" t="s">
        <v>482</v>
      </c>
      <c r="B38" s="616" t="s">
        <v>483</v>
      </c>
      <c r="C38" s="821">
        <v>33288.639999999992</v>
      </c>
      <c r="D38" s="822">
        <v>67936.009999999995</v>
      </c>
      <c r="E38" s="821">
        <v>34647.370000000003</v>
      </c>
    </row>
    <row r="39" spans="1:5">
      <c r="A39" s="615" t="s">
        <v>211</v>
      </c>
      <c r="B39" s="616" t="s">
        <v>582</v>
      </c>
      <c r="C39" s="821">
        <v>0</v>
      </c>
      <c r="D39" s="822" t="s">
        <v>476</v>
      </c>
      <c r="E39" s="822" t="s">
        <v>476</v>
      </c>
    </row>
    <row r="40" spans="1:5">
      <c r="A40" s="615" t="s">
        <v>760</v>
      </c>
      <c r="B40" s="616" t="s">
        <v>592</v>
      </c>
      <c r="C40" s="821">
        <v>38808</v>
      </c>
      <c r="D40" s="822">
        <v>79200</v>
      </c>
      <c r="E40" s="821">
        <v>40392</v>
      </c>
    </row>
    <row r="41" spans="1:5">
      <c r="A41" s="615" t="s">
        <v>451</v>
      </c>
      <c r="B41" s="616" t="s">
        <v>452</v>
      </c>
      <c r="C41" s="821">
        <v>0</v>
      </c>
      <c r="D41" s="822" t="s">
        <v>476</v>
      </c>
      <c r="E41" s="822" t="s">
        <v>476</v>
      </c>
    </row>
    <row r="42" spans="1:5">
      <c r="A42" s="615" t="s">
        <v>453</v>
      </c>
      <c r="B42" s="616" t="s">
        <v>454</v>
      </c>
      <c r="C42" s="821">
        <v>0</v>
      </c>
      <c r="D42" s="822">
        <v>0</v>
      </c>
      <c r="E42" s="821">
        <v>0</v>
      </c>
    </row>
    <row r="43" spans="1:5">
      <c r="A43" s="615" t="s">
        <v>761</v>
      </c>
      <c r="B43" s="616" t="s">
        <v>583</v>
      </c>
      <c r="C43" s="821">
        <v>584217.60999999987</v>
      </c>
      <c r="D43" s="822">
        <v>1192280.8299999998</v>
      </c>
      <c r="E43" s="821">
        <v>608063.22</v>
      </c>
    </row>
    <row r="44" spans="1:5">
      <c r="A44" s="615" t="s">
        <v>764</v>
      </c>
      <c r="B44" s="616" t="s">
        <v>593</v>
      </c>
      <c r="C44" s="821">
        <v>117012</v>
      </c>
      <c r="D44" s="822">
        <v>238800</v>
      </c>
      <c r="E44" s="821">
        <v>121788</v>
      </c>
    </row>
    <row r="45" spans="1:5">
      <c r="A45" s="615" t="s">
        <v>455</v>
      </c>
      <c r="B45" s="616" t="s">
        <v>456</v>
      </c>
      <c r="C45" s="821">
        <v>0</v>
      </c>
      <c r="D45" s="822">
        <v>0</v>
      </c>
      <c r="E45" s="822" t="s">
        <v>476</v>
      </c>
    </row>
    <row r="46" spans="1:5">
      <c r="A46" s="615" t="s">
        <v>457</v>
      </c>
      <c r="B46" s="616" t="s">
        <v>458</v>
      </c>
      <c r="C46" s="821">
        <v>0</v>
      </c>
      <c r="D46" s="822">
        <v>0</v>
      </c>
      <c r="E46" s="821">
        <v>0</v>
      </c>
    </row>
    <row r="47" spans="1:5">
      <c r="A47" s="615" t="s">
        <v>765</v>
      </c>
      <c r="B47" s="616" t="s">
        <v>584</v>
      </c>
      <c r="C47" s="821">
        <v>89326.109999999986</v>
      </c>
      <c r="D47" s="822">
        <v>182298.18</v>
      </c>
      <c r="E47" s="821">
        <v>92972.07</v>
      </c>
    </row>
    <row r="48" spans="1:5">
      <c r="A48" s="615" t="s">
        <v>768</v>
      </c>
      <c r="B48" s="616" t="s">
        <v>594</v>
      </c>
      <c r="C48" s="821">
        <v>22932</v>
      </c>
      <c r="D48" s="822">
        <v>46800</v>
      </c>
      <c r="E48" s="821">
        <v>23868</v>
      </c>
    </row>
    <row r="49" spans="1:7">
      <c r="A49" s="615" t="s">
        <v>459</v>
      </c>
      <c r="B49" s="616" t="s">
        <v>460</v>
      </c>
      <c r="C49" s="821">
        <v>0</v>
      </c>
      <c r="D49" s="822" t="s">
        <v>476</v>
      </c>
      <c r="E49" s="822" t="s">
        <v>476</v>
      </c>
    </row>
    <row r="50" spans="1:7">
      <c r="A50" s="615" t="s">
        <v>461</v>
      </c>
      <c r="B50" s="616" t="s">
        <v>462</v>
      </c>
      <c r="C50" s="821">
        <v>0</v>
      </c>
      <c r="D50" s="822" t="s">
        <v>476</v>
      </c>
      <c r="E50" s="822" t="s">
        <v>476</v>
      </c>
    </row>
    <row r="51" spans="1:7">
      <c r="A51" s="615" t="s">
        <v>769</v>
      </c>
      <c r="B51" s="616" t="s">
        <v>585</v>
      </c>
      <c r="C51" s="821">
        <v>894855.27</v>
      </c>
      <c r="D51" s="822">
        <v>1826235.24</v>
      </c>
      <c r="E51" s="821">
        <v>931379.97</v>
      </c>
    </row>
    <row r="52" spans="1:7">
      <c r="A52" s="615" t="s">
        <v>772</v>
      </c>
      <c r="B52" s="616" t="s">
        <v>595</v>
      </c>
      <c r="C52" s="821">
        <v>25284</v>
      </c>
      <c r="D52" s="822">
        <v>51600</v>
      </c>
      <c r="E52" s="821">
        <v>26316</v>
      </c>
    </row>
    <row r="53" spans="1:7">
      <c r="A53" s="615" t="s">
        <v>463</v>
      </c>
      <c r="B53" s="616" t="s">
        <v>464</v>
      </c>
      <c r="C53" s="821">
        <v>0</v>
      </c>
      <c r="D53" s="822" t="s">
        <v>476</v>
      </c>
      <c r="E53" s="822" t="s">
        <v>476</v>
      </c>
    </row>
    <row r="54" spans="1:7">
      <c r="A54" s="615" t="s">
        <v>773</v>
      </c>
      <c r="B54" s="616" t="s">
        <v>586</v>
      </c>
      <c r="C54" s="821">
        <v>0</v>
      </c>
      <c r="D54" s="822" t="s">
        <v>476</v>
      </c>
      <c r="E54" s="822" t="s">
        <v>476</v>
      </c>
    </row>
    <row r="55" spans="1:7">
      <c r="A55" s="615" t="s">
        <v>548</v>
      </c>
      <c r="B55" s="616" t="s">
        <v>962</v>
      </c>
      <c r="C55" s="821">
        <v>0</v>
      </c>
      <c r="D55" s="822">
        <v>0</v>
      </c>
      <c r="E55" s="821">
        <v>0</v>
      </c>
    </row>
    <row r="56" spans="1:7">
      <c r="A56" s="615" t="s">
        <v>3617</v>
      </c>
      <c r="B56" s="823"/>
      <c r="C56" s="824">
        <v>12429294.104363833</v>
      </c>
      <c r="D56" s="832">
        <v>25359661.424363829</v>
      </c>
      <c r="E56" s="824">
        <v>12930367.320000002</v>
      </c>
      <c r="F56" s="575">
        <v>0</v>
      </c>
      <c r="G56" s="1" t="s">
        <v>3617</v>
      </c>
    </row>
    <row r="57" spans="1:7">
      <c r="A57" s="558"/>
      <c r="B57" s="31"/>
      <c r="D57" s="600"/>
    </row>
    <row r="58" spans="1:7">
      <c r="A58" s="825" t="s">
        <v>1675</v>
      </c>
      <c r="B58" s="825" t="s">
        <v>1676</v>
      </c>
      <c r="C58" s="821">
        <v>6370</v>
      </c>
      <c r="D58" s="822">
        <v>13000</v>
      </c>
      <c r="E58" s="821">
        <v>6630</v>
      </c>
      <c r="F58" s="620" t="s">
        <v>1806</v>
      </c>
      <c r="G58" s="576" t="s">
        <v>3629</v>
      </c>
    </row>
    <row r="59" spans="1:7">
      <c r="A59" s="615" t="s">
        <v>465</v>
      </c>
      <c r="B59" s="616" t="s">
        <v>466</v>
      </c>
      <c r="C59" s="821">
        <v>147000</v>
      </c>
      <c r="D59" s="822">
        <v>300000</v>
      </c>
      <c r="E59" s="821">
        <v>153000</v>
      </c>
    </row>
    <row r="60" spans="1:7">
      <c r="A60" s="825" t="s">
        <v>1673</v>
      </c>
      <c r="B60" s="825" t="s">
        <v>1674</v>
      </c>
      <c r="C60" s="821">
        <v>12250</v>
      </c>
      <c r="D60" s="822" t="s">
        <v>476</v>
      </c>
      <c r="E60" s="821">
        <v>12750</v>
      </c>
      <c r="F60" s="620" t="s">
        <v>1806</v>
      </c>
    </row>
    <row r="61" spans="1:7">
      <c r="A61" s="831" t="s">
        <v>1671</v>
      </c>
      <c r="B61" s="825" t="s">
        <v>1672</v>
      </c>
      <c r="C61" s="833">
        <v>0</v>
      </c>
      <c r="D61" s="822">
        <v>0</v>
      </c>
      <c r="E61" s="821">
        <v>0</v>
      </c>
      <c r="F61" s="620" t="s">
        <v>1806</v>
      </c>
      <c r="G61" s="620"/>
    </row>
    <row r="62" spans="1:7">
      <c r="A62" s="615" t="s">
        <v>421</v>
      </c>
      <c r="B62" s="616" t="s">
        <v>422</v>
      </c>
      <c r="C62" s="821">
        <v>-49000</v>
      </c>
      <c r="D62" s="822">
        <v>-100000</v>
      </c>
      <c r="E62" s="821">
        <v>-51000</v>
      </c>
      <c r="G62" s="537"/>
    </row>
    <row r="63" spans="1:7">
      <c r="A63" s="615"/>
      <c r="B63" s="823"/>
      <c r="C63" s="824">
        <v>116620</v>
      </c>
      <c r="D63" s="824">
        <v>213000</v>
      </c>
      <c r="E63" s="824">
        <v>121380</v>
      </c>
      <c r="G63" s="1" t="s">
        <v>3618</v>
      </c>
    </row>
    <row r="64" spans="1:7">
      <c r="A64" s="558"/>
      <c r="B64" s="31"/>
      <c r="D64" s="600"/>
    </row>
    <row r="65" spans="1:7">
      <c r="A65" s="615" t="s">
        <v>730</v>
      </c>
      <c r="B65" s="616" t="s">
        <v>562</v>
      </c>
      <c r="C65" s="821">
        <v>2877834.6754992795</v>
      </c>
      <c r="D65" s="822">
        <v>5873131.9854992796</v>
      </c>
      <c r="E65" s="821">
        <v>2995297.31</v>
      </c>
    </row>
    <row r="66" spans="1:7">
      <c r="A66" s="825" t="s">
        <v>1653</v>
      </c>
      <c r="B66" s="825" t="s">
        <v>1654</v>
      </c>
      <c r="C66" s="821">
        <v>1297242.1934782607</v>
      </c>
      <c r="D66" s="822">
        <v>2647433.0434782607</v>
      </c>
      <c r="E66" s="821">
        <v>1350190.85</v>
      </c>
      <c r="F66" s="620" t="s">
        <v>1806</v>
      </c>
    </row>
    <row r="67" spans="1:7">
      <c r="A67" s="615" t="s">
        <v>731</v>
      </c>
      <c r="B67" s="616" t="s">
        <v>563</v>
      </c>
      <c r="C67" s="821">
        <v>0</v>
      </c>
      <c r="D67" s="822" t="s">
        <v>476</v>
      </c>
      <c r="E67" s="822" t="s">
        <v>476</v>
      </c>
    </row>
    <row r="68" spans="1:7">
      <c r="A68" s="615" t="s">
        <v>417</v>
      </c>
      <c r="B68" s="616" t="s">
        <v>418</v>
      </c>
      <c r="C68" s="821">
        <v>0</v>
      </c>
      <c r="D68" s="822" t="s">
        <v>476</v>
      </c>
      <c r="E68" s="822" t="s">
        <v>476</v>
      </c>
    </row>
    <row r="69" spans="1:7">
      <c r="A69" s="615" t="s">
        <v>419</v>
      </c>
      <c r="B69" s="616" t="s">
        <v>420</v>
      </c>
      <c r="C69" s="821">
        <v>0</v>
      </c>
      <c r="D69" s="822">
        <v>0</v>
      </c>
      <c r="E69" s="821">
        <v>0</v>
      </c>
    </row>
    <row r="70" spans="1:7">
      <c r="A70" s="615" t="s">
        <v>339</v>
      </c>
      <c r="B70" s="616" t="s">
        <v>340</v>
      </c>
      <c r="C70" s="821">
        <v>0</v>
      </c>
      <c r="D70" s="822" t="s">
        <v>476</v>
      </c>
      <c r="E70" s="821">
        <v>0</v>
      </c>
    </row>
    <row r="71" spans="1:7">
      <c r="A71" s="615" t="s">
        <v>297</v>
      </c>
      <c r="B71" s="616" t="s">
        <v>298</v>
      </c>
      <c r="C71" s="821">
        <v>0</v>
      </c>
      <c r="D71" s="822">
        <v>0</v>
      </c>
      <c r="E71" s="821">
        <v>0</v>
      </c>
    </row>
    <row r="72" spans="1:7">
      <c r="A72" s="615" t="s">
        <v>808</v>
      </c>
      <c r="B72" s="616" t="s">
        <v>785</v>
      </c>
      <c r="C72" s="821">
        <v>695800</v>
      </c>
      <c r="D72" s="822">
        <v>1420000</v>
      </c>
      <c r="E72" s="821">
        <v>724200</v>
      </c>
    </row>
    <row r="73" spans="1:7">
      <c r="A73" s="615"/>
      <c r="B73" s="823"/>
      <c r="C73" s="824">
        <v>4870876.8689775402</v>
      </c>
      <c r="D73" s="824">
        <v>9940565.0289775394</v>
      </c>
      <c r="E73" s="824">
        <v>5069688.16</v>
      </c>
      <c r="F73" s="1">
        <v>0</v>
      </c>
      <c r="G73" s="1" t="s">
        <v>3619</v>
      </c>
    </row>
    <row r="74" spans="1:7">
      <c r="A74" s="558"/>
      <c r="B74" s="31"/>
      <c r="D74" s="600"/>
    </row>
    <row r="75" spans="1:7">
      <c r="A75" s="615" t="s">
        <v>244</v>
      </c>
      <c r="B75" s="616" t="s">
        <v>245</v>
      </c>
      <c r="C75" s="821">
        <v>0</v>
      </c>
      <c r="D75" s="822" t="s">
        <v>476</v>
      </c>
      <c r="E75" s="821">
        <v>0</v>
      </c>
    </row>
    <row r="76" spans="1:7">
      <c r="A76" s="615" t="s">
        <v>98</v>
      </c>
      <c r="B76" s="616" t="s">
        <v>99</v>
      </c>
      <c r="C76" s="821">
        <v>0</v>
      </c>
      <c r="D76" s="822" t="s">
        <v>476</v>
      </c>
      <c r="E76" s="821">
        <v>0</v>
      </c>
    </row>
    <row r="77" spans="1:7">
      <c r="A77" s="615" t="s">
        <v>897</v>
      </c>
      <c r="B77" s="616" t="s">
        <v>898</v>
      </c>
      <c r="C77" s="821">
        <v>0</v>
      </c>
      <c r="D77" s="822" t="s">
        <v>476</v>
      </c>
      <c r="E77" s="821">
        <v>0</v>
      </c>
    </row>
    <row r="78" spans="1:7">
      <c r="A78" s="615" t="s">
        <v>971</v>
      </c>
      <c r="B78" s="616" t="s">
        <v>972</v>
      </c>
      <c r="C78" s="821">
        <v>0</v>
      </c>
      <c r="D78" s="822" t="s">
        <v>476</v>
      </c>
      <c r="E78" s="821">
        <v>0</v>
      </c>
    </row>
    <row r="79" spans="1:7">
      <c r="A79" s="615" t="s">
        <v>1040</v>
      </c>
      <c r="B79" s="616" t="s">
        <v>1041</v>
      </c>
      <c r="C79" s="821">
        <v>108272.92303709596</v>
      </c>
      <c r="D79" s="822" t="s">
        <v>476</v>
      </c>
      <c r="E79" s="821">
        <v>0</v>
      </c>
    </row>
    <row r="80" spans="1:7">
      <c r="A80" s="615" t="s">
        <v>1042</v>
      </c>
      <c r="B80" s="616" t="s">
        <v>1043</v>
      </c>
      <c r="C80" s="821">
        <v>213645.12515120819</v>
      </c>
      <c r="D80" s="822" t="s">
        <v>476</v>
      </c>
      <c r="E80" s="821">
        <v>0</v>
      </c>
    </row>
    <row r="81" spans="1:7">
      <c r="A81" s="615" t="s">
        <v>1191</v>
      </c>
      <c r="B81" s="616" t="s">
        <v>1192</v>
      </c>
      <c r="C81" s="821">
        <v>439575.54201618722</v>
      </c>
      <c r="D81" s="822" t="s">
        <v>476</v>
      </c>
      <c r="E81" s="821">
        <v>0</v>
      </c>
    </row>
    <row r="82" spans="1:7">
      <c r="A82" s="615" t="s">
        <v>299</v>
      </c>
      <c r="B82" s="616" t="s">
        <v>300</v>
      </c>
      <c r="C82" s="821">
        <v>0</v>
      </c>
      <c r="D82" s="822" t="s">
        <v>476</v>
      </c>
      <c r="E82" s="821">
        <v>0</v>
      </c>
    </row>
    <row r="83" spans="1:7">
      <c r="A83" s="615" t="s">
        <v>1166</v>
      </c>
      <c r="B83" s="616" t="s">
        <v>1167</v>
      </c>
      <c r="C83" s="821">
        <v>0</v>
      </c>
      <c r="D83" s="822" t="s">
        <v>476</v>
      </c>
      <c r="E83" s="821">
        <v>0</v>
      </c>
    </row>
    <row r="84" spans="1:7">
      <c r="A84" s="615" t="s">
        <v>1021</v>
      </c>
      <c r="B84" s="616" t="s">
        <v>1022</v>
      </c>
      <c r="C84" s="821">
        <v>0</v>
      </c>
      <c r="D84" s="822" t="s">
        <v>476</v>
      </c>
      <c r="E84" s="821">
        <v>0</v>
      </c>
    </row>
    <row r="85" spans="1:7">
      <c r="A85" s="615" t="s">
        <v>992</v>
      </c>
      <c r="B85" s="616" t="s">
        <v>993</v>
      </c>
      <c r="C85" s="821">
        <v>0</v>
      </c>
      <c r="D85" s="822" t="s">
        <v>476</v>
      </c>
      <c r="E85" s="821">
        <v>0</v>
      </c>
    </row>
    <row r="86" spans="1:7">
      <c r="A86" s="825" t="s">
        <v>2067</v>
      </c>
      <c r="B86" s="825" t="s">
        <v>2068</v>
      </c>
      <c r="C86" s="821">
        <v>66540.942078250388</v>
      </c>
      <c r="D86" s="822" t="s">
        <v>476</v>
      </c>
      <c r="E86" s="821">
        <v>0</v>
      </c>
    </row>
    <row r="87" spans="1:7">
      <c r="A87" s="615" t="s">
        <v>786</v>
      </c>
      <c r="B87" s="616" t="s">
        <v>787</v>
      </c>
      <c r="C87" s="821">
        <v>0</v>
      </c>
      <c r="D87" s="822" t="s">
        <v>476</v>
      </c>
      <c r="E87" s="821">
        <v>0</v>
      </c>
    </row>
    <row r="88" spans="1:7">
      <c r="A88" s="825" t="s">
        <v>2303</v>
      </c>
      <c r="B88" s="825" t="s">
        <v>2304</v>
      </c>
      <c r="C88" s="821">
        <v>268848.18792823132</v>
      </c>
      <c r="D88" s="822" t="s">
        <v>476</v>
      </c>
      <c r="E88" s="821">
        <v>4080000</v>
      </c>
    </row>
    <row r="89" spans="1:7">
      <c r="A89" s="615"/>
      <c r="B89" s="823"/>
      <c r="C89" s="824">
        <v>1096882.7202109732</v>
      </c>
      <c r="D89" s="824">
        <v>0</v>
      </c>
      <c r="E89" s="824">
        <v>4080000</v>
      </c>
      <c r="G89" s="1" t="s">
        <v>3620</v>
      </c>
    </row>
    <row r="90" spans="1:7">
      <c r="A90" s="558"/>
      <c r="B90" s="31"/>
      <c r="D90" s="600"/>
    </row>
    <row r="91" spans="1:7">
      <c r="A91" s="558" t="s">
        <v>484</v>
      </c>
      <c r="B91" s="31" t="s">
        <v>1232</v>
      </c>
      <c r="C91" s="599">
        <v>-4.7978237271308899E-3</v>
      </c>
      <c r="D91" s="600">
        <v>4408880.505202176</v>
      </c>
      <c r="E91" s="599">
        <v>4408880.51</v>
      </c>
    </row>
    <row r="92" spans="1:7" s="551" customFormat="1">
      <c r="A92" s="558" t="s">
        <v>910</v>
      </c>
      <c r="B92" s="31" t="s">
        <v>1233</v>
      </c>
      <c r="C92" s="599">
        <v>0</v>
      </c>
      <c r="D92" s="599">
        <v>0</v>
      </c>
      <c r="E92" s="599">
        <v>0</v>
      </c>
    </row>
    <row r="93" spans="1:7">
      <c r="A93" s="558"/>
      <c r="B93" s="535"/>
      <c r="C93" s="602">
        <v>-4.7978237271308899E-3</v>
      </c>
      <c r="D93" s="602">
        <v>4408880.505202176</v>
      </c>
      <c r="E93" s="602">
        <v>4408880.51</v>
      </c>
      <c r="G93" s="1" t="s">
        <v>3621</v>
      </c>
    </row>
    <row r="94" spans="1:7">
      <c r="A94" s="558"/>
      <c r="B94" s="31"/>
      <c r="D94" s="600"/>
    </row>
    <row r="95" spans="1:7" s="551" customFormat="1">
      <c r="A95" s="558" t="s">
        <v>337</v>
      </c>
      <c r="B95" s="31" t="s">
        <v>338</v>
      </c>
      <c r="C95" s="599">
        <v>0</v>
      </c>
      <c r="D95" s="600">
        <v>0</v>
      </c>
      <c r="E95" s="599">
        <v>0</v>
      </c>
    </row>
    <row r="96" spans="1:7">
      <c r="A96" s="558" t="s">
        <v>427</v>
      </c>
      <c r="B96" s="31" t="s">
        <v>428</v>
      </c>
      <c r="C96" s="599">
        <v>0</v>
      </c>
      <c r="D96" s="600">
        <v>0</v>
      </c>
      <c r="E96" s="599">
        <v>0</v>
      </c>
    </row>
    <row r="97" spans="1:7">
      <c r="A97" s="558" t="s">
        <v>809</v>
      </c>
      <c r="B97" s="31" t="s">
        <v>810</v>
      </c>
      <c r="C97" s="599">
        <v>0</v>
      </c>
      <c r="D97" s="600">
        <v>0</v>
      </c>
      <c r="E97" s="599">
        <v>0</v>
      </c>
    </row>
    <row r="98" spans="1:7">
      <c r="A98" s="558" t="s">
        <v>811</v>
      </c>
      <c r="B98" s="31" t="s">
        <v>812</v>
      </c>
      <c r="C98" s="599">
        <v>0</v>
      </c>
      <c r="D98" s="600">
        <v>0</v>
      </c>
      <c r="E98" s="599">
        <v>0</v>
      </c>
    </row>
    <row r="99" spans="1:7">
      <c r="A99" s="558" t="s">
        <v>813</v>
      </c>
      <c r="B99" s="31" t="s">
        <v>878</v>
      </c>
      <c r="C99" s="599">
        <v>0</v>
      </c>
      <c r="D99" s="600">
        <v>0</v>
      </c>
      <c r="E99" s="599">
        <v>0</v>
      </c>
    </row>
    <row r="100" spans="1:7">
      <c r="A100" s="558" t="s">
        <v>879</v>
      </c>
      <c r="B100" s="31" t="s">
        <v>880</v>
      </c>
      <c r="C100" s="599">
        <v>0</v>
      </c>
      <c r="D100" s="600">
        <v>0</v>
      </c>
      <c r="E100" s="599">
        <v>0</v>
      </c>
    </row>
    <row r="101" spans="1:7">
      <c r="A101" s="558" t="s">
        <v>881</v>
      </c>
      <c r="B101" s="31" t="s">
        <v>882</v>
      </c>
      <c r="C101" s="599">
        <v>0</v>
      </c>
      <c r="D101" s="600">
        <v>0</v>
      </c>
      <c r="E101" s="599">
        <v>0</v>
      </c>
    </row>
    <row r="102" spans="1:7">
      <c r="A102" s="558" t="s">
        <v>883</v>
      </c>
      <c r="B102" s="31" t="s">
        <v>884</v>
      </c>
      <c r="C102" s="599">
        <v>0</v>
      </c>
      <c r="D102" s="600">
        <v>0</v>
      </c>
      <c r="E102" s="599">
        <v>0</v>
      </c>
    </row>
    <row r="103" spans="1:7">
      <c r="A103" s="558" t="s">
        <v>885</v>
      </c>
      <c r="B103" s="31" t="s">
        <v>12</v>
      </c>
      <c r="C103" s="599">
        <v>0</v>
      </c>
      <c r="D103" s="600">
        <v>0</v>
      </c>
      <c r="E103" s="599">
        <v>0</v>
      </c>
    </row>
    <row r="104" spans="1:7">
      <c r="A104" s="558" t="s">
        <v>13</v>
      </c>
      <c r="B104" s="31" t="s">
        <v>14</v>
      </c>
      <c r="C104" s="599">
        <v>0</v>
      </c>
      <c r="D104" s="600">
        <v>0</v>
      </c>
      <c r="E104" s="599">
        <v>0</v>
      </c>
    </row>
    <row r="105" spans="1:7">
      <c r="A105" s="558" t="s">
        <v>15</v>
      </c>
      <c r="B105" s="31" t="s">
        <v>16</v>
      </c>
      <c r="C105" s="599">
        <v>0</v>
      </c>
      <c r="D105" s="600">
        <v>0</v>
      </c>
      <c r="E105" s="599">
        <v>0</v>
      </c>
    </row>
    <row r="106" spans="1:7">
      <c r="A106" s="558"/>
      <c r="B106" s="535"/>
      <c r="C106" s="602">
        <v>0</v>
      </c>
      <c r="D106" s="602">
        <v>0</v>
      </c>
      <c r="E106" s="602">
        <v>0</v>
      </c>
      <c r="G106" s="1" t="s">
        <v>3622</v>
      </c>
    </row>
    <row r="107" spans="1:7">
      <c r="A107" s="558"/>
      <c r="B107" s="31"/>
      <c r="D107" s="600"/>
    </row>
    <row r="108" spans="1:7">
      <c r="A108" s="615" t="s">
        <v>411</v>
      </c>
      <c r="B108" s="616" t="s">
        <v>412</v>
      </c>
      <c r="C108" s="821">
        <v>64418.844877988508</v>
      </c>
      <c r="D108" s="822">
        <v>131467.0248779885</v>
      </c>
      <c r="E108" s="821">
        <v>67048.179999999993</v>
      </c>
    </row>
    <row r="109" spans="1:7">
      <c r="A109" s="615" t="s">
        <v>733</v>
      </c>
      <c r="B109" s="616" t="s">
        <v>734</v>
      </c>
      <c r="C109" s="821">
        <v>1182909.5154352617</v>
      </c>
      <c r="D109" s="822">
        <v>2414101.0554352617</v>
      </c>
      <c r="E109" s="821">
        <v>1231191.54</v>
      </c>
    </row>
    <row r="110" spans="1:7">
      <c r="A110" s="615" t="s">
        <v>741</v>
      </c>
      <c r="B110" s="616" t="s">
        <v>742</v>
      </c>
      <c r="C110" s="821">
        <v>1296945.9118765562</v>
      </c>
      <c r="D110" s="822">
        <v>2646828.3818765562</v>
      </c>
      <c r="E110" s="821">
        <v>1349882.47</v>
      </c>
    </row>
    <row r="111" spans="1:7">
      <c r="A111" s="615" t="s">
        <v>745</v>
      </c>
      <c r="B111" s="616" t="s">
        <v>746</v>
      </c>
      <c r="C111" s="821">
        <v>264877.8918432676</v>
      </c>
      <c r="D111" s="822">
        <v>540567.12184326758</v>
      </c>
      <c r="E111" s="821">
        <v>275689.23</v>
      </c>
    </row>
    <row r="112" spans="1:7">
      <c r="A112" s="615" t="s">
        <v>750</v>
      </c>
      <c r="B112" s="616" t="s">
        <v>751</v>
      </c>
      <c r="C112" s="821">
        <v>469423.40402440651</v>
      </c>
      <c r="D112" s="822">
        <v>958006.9540244065</v>
      </c>
      <c r="E112" s="821">
        <v>488583.55</v>
      </c>
    </row>
    <row r="113" spans="1:7">
      <c r="A113" s="615" t="s">
        <v>754</v>
      </c>
      <c r="B113" s="616" t="s">
        <v>755</v>
      </c>
      <c r="C113" s="821">
        <v>48515.609784751854</v>
      </c>
      <c r="D113" s="822">
        <v>99011.439784751856</v>
      </c>
      <c r="E113" s="821">
        <v>50495.83</v>
      </c>
    </row>
    <row r="114" spans="1:7">
      <c r="A114" s="615" t="s">
        <v>758</v>
      </c>
      <c r="B114" s="616" t="s">
        <v>759</v>
      </c>
      <c r="C114" s="821">
        <v>498557.17597320472</v>
      </c>
      <c r="D114" s="822">
        <v>1017463.6259732047</v>
      </c>
      <c r="E114" s="821">
        <v>518906.45</v>
      </c>
    </row>
    <row r="115" spans="1:7">
      <c r="A115" s="615" t="s">
        <v>762</v>
      </c>
      <c r="B115" s="616" t="s">
        <v>763</v>
      </c>
      <c r="C115" s="821">
        <v>121251.55929270685</v>
      </c>
      <c r="D115" s="822">
        <v>247452.16929270685</v>
      </c>
      <c r="E115" s="821">
        <v>126200.61</v>
      </c>
    </row>
    <row r="116" spans="1:7">
      <c r="A116" s="615" t="s">
        <v>766</v>
      </c>
      <c r="B116" s="616" t="s">
        <v>767</v>
      </c>
      <c r="C116" s="821">
        <v>18776.822599315794</v>
      </c>
      <c r="D116" s="822">
        <v>38320.052599315793</v>
      </c>
      <c r="E116" s="821">
        <v>19543.23</v>
      </c>
    </row>
    <row r="117" spans="1:7">
      <c r="A117" s="615" t="s">
        <v>770</v>
      </c>
      <c r="B117" s="616" t="s">
        <v>771</v>
      </c>
      <c r="C117" s="821">
        <v>207162.77796309805</v>
      </c>
      <c r="D117" s="822">
        <v>422781.18796309805</v>
      </c>
      <c r="E117" s="821">
        <v>215618.41</v>
      </c>
    </row>
    <row r="118" spans="1:7">
      <c r="A118" s="615" t="s">
        <v>24</v>
      </c>
      <c r="B118" s="616" t="s">
        <v>25</v>
      </c>
      <c r="C118" s="821">
        <v>0</v>
      </c>
      <c r="D118" s="822">
        <v>0</v>
      </c>
      <c r="E118" s="821">
        <v>0</v>
      </c>
    </row>
    <row r="119" spans="1:7">
      <c r="A119" s="615"/>
      <c r="B119" s="823"/>
      <c r="C119" s="824">
        <v>4172839.5136705576</v>
      </c>
      <c r="D119" s="824">
        <v>8515999.0136705581</v>
      </c>
      <c r="E119" s="824">
        <v>4343159.5</v>
      </c>
      <c r="F119" s="549"/>
      <c r="G119" s="1" t="s">
        <v>3623</v>
      </c>
    </row>
    <row r="120" spans="1:7">
      <c r="A120" s="558"/>
      <c r="B120" s="31"/>
      <c r="D120" s="600"/>
    </row>
    <row r="121" spans="1:7">
      <c r="A121" s="615" t="s">
        <v>485</v>
      </c>
      <c r="B121" s="616" t="s">
        <v>486</v>
      </c>
      <c r="C121" s="821">
        <v>0</v>
      </c>
      <c r="D121" s="822" t="s">
        <v>476</v>
      </c>
      <c r="E121" s="821">
        <v>0</v>
      </c>
    </row>
    <row r="122" spans="1:7">
      <c r="A122" s="615" t="s">
        <v>430</v>
      </c>
      <c r="B122" s="616" t="s">
        <v>431</v>
      </c>
      <c r="C122" s="821">
        <v>0</v>
      </c>
      <c r="D122" s="822" t="s">
        <v>476</v>
      </c>
      <c r="E122" s="821">
        <v>0</v>
      </c>
    </row>
    <row r="123" spans="1:7">
      <c r="A123" s="615" t="s">
        <v>246</v>
      </c>
      <c r="B123" s="616" t="s">
        <v>249</v>
      </c>
      <c r="C123" s="821">
        <v>0</v>
      </c>
      <c r="D123" s="822" t="s">
        <v>476</v>
      </c>
      <c r="E123" s="821">
        <v>0</v>
      </c>
    </row>
    <row r="124" spans="1:7">
      <c r="A124" s="615" t="s">
        <v>247</v>
      </c>
      <c r="B124" s="616" t="s">
        <v>250</v>
      </c>
      <c r="C124" s="821">
        <v>0</v>
      </c>
      <c r="D124" s="822" t="s">
        <v>476</v>
      </c>
      <c r="E124" s="821">
        <v>0</v>
      </c>
    </row>
    <row r="125" spans="1:7">
      <c r="A125" s="615" t="s">
        <v>248</v>
      </c>
      <c r="B125" s="616" t="s">
        <v>251</v>
      </c>
      <c r="C125" s="821">
        <v>0</v>
      </c>
      <c r="D125" s="822" t="s">
        <v>476</v>
      </c>
      <c r="E125" s="822" t="s">
        <v>476</v>
      </c>
    </row>
    <row r="126" spans="1:7">
      <c r="A126" s="615" t="s">
        <v>96</v>
      </c>
      <c r="B126" s="616" t="s">
        <v>97</v>
      </c>
      <c r="C126" s="821">
        <v>0</v>
      </c>
      <c r="D126" s="822" t="s">
        <v>476</v>
      </c>
      <c r="E126" s="821">
        <v>0</v>
      </c>
    </row>
    <row r="127" spans="1:7">
      <c r="A127" s="615" t="s">
        <v>895</v>
      </c>
      <c r="B127" s="616" t="s">
        <v>896</v>
      </c>
      <c r="C127" s="821">
        <v>0</v>
      </c>
      <c r="D127" s="822" t="s">
        <v>476</v>
      </c>
      <c r="E127" s="821">
        <v>0</v>
      </c>
    </row>
    <row r="128" spans="1:7">
      <c r="A128" s="615" t="s">
        <v>967</v>
      </c>
      <c r="B128" s="616" t="s">
        <v>968</v>
      </c>
      <c r="C128" s="821">
        <v>0</v>
      </c>
      <c r="D128" s="822" t="s">
        <v>476</v>
      </c>
      <c r="E128" s="821">
        <v>0</v>
      </c>
    </row>
    <row r="129" spans="1:5">
      <c r="A129" s="615" t="s">
        <v>969</v>
      </c>
      <c r="B129" s="616" t="s">
        <v>970</v>
      </c>
      <c r="C129" s="821">
        <v>0</v>
      </c>
      <c r="D129" s="822" t="s">
        <v>476</v>
      </c>
      <c r="E129" s="821">
        <v>0</v>
      </c>
    </row>
    <row r="130" spans="1:5">
      <c r="A130" s="615" t="s">
        <v>1185</v>
      </c>
      <c r="B130" s="615" t="s">
        <v>1186</v>
      </c>
      <c r="C130" s="821">
        <v>12826.608189508803</v>
      </c>
      <c r="D130" s="822" t="s">
        <v>476</v>
      </c>
      <c r="E130" s="821">
        <v>0</v>
      </c>
    </row>
    <row r="131" spans="1:5">
      <c r="A131" s="615" t="s">
        <v>1187</v>
      </c>
      <c r="B131" s="615" t="s">
        <v>1188</v>
      </c>
      <c r="C131" s="821">
        <v>28665.901179399152</v>
      </c>
      <c r="D131" s="822" t="s">
        <v>476</v>
      </c>
      <c r="E131" s="821">
        <v>0</v>
      </c>
    </row>
    <row r="132" spans="1:5">
      <c r="A132" s="615" t="s">
        <v>973</v>
      </c>
      <c r="B132" s="616" t="s">
        <v>974</v>
      </c>
      <c r="C132" s="821">
        <v>0</v>
      </c>
      <c r="D132" s="822" t="s">
        <v>476</v>
      </c>
      <c r="E132" s="821">
        <v>0</v>
      </c>
    </row>
    <row r="133" spans="1:5">
      <c r="A133" s="615" t="s">
        <v>1193</v>
      </c>
      <c r="B133" s="616" t="s">
        <v>1194</v>
      </c>
      <c r="C133" s="821">
        <v>10459.17218443429</v>
      </c>
      <c r="D133" s="822" t="s">
        <v>476</v>
      </c>
      <c r="E133" s="821">
        <v>0</v>
      </c>
    </row>
    <row r="134" spans="1:5">
      <c r="A134" s="615" t="s">
        <v>1036</v>
      </c>
      <c r="B134" s="616" t="s">
        <v>1037</v>
      </c>
      <c r="C134" s="821">
        <v>12929.643527041593</v>
      </c>
      <c r="D134" s="822" t="s">
        <v>476</v>
      </c>
      <c r="E134" s="821">
        <v>0</v>
      </c>
    </row>
    <row r="135" spans="1:5">
      <c r="A135" s="615" t="s">
        <v>1038</v>
      </c>
      <c r="B135" s="616" t="s">
        <v>1039</v>
      </c>
      <c r="C135" s="821">
        <v>26934.991981589144</v>
      </c>
      <c r="D135" s="822" t="s">
        <v>476</v>
      </c>
      <c r="E135" s="821">
        <v>0</v>
      </c>
    </row>
    <row r="136" spans="1:5">
      <c r="A136" s="615" t="s">
        <v>1044</v>
      </c>
      <c r="B136" s="616" t="s">
        <v>1045</v>
      </c>
      <c r="C136" s="821">
        <v>0</v>
      </c>
      <c r="D136" s="822" t="s">
        <v>476</v>
      </c>
      <c r="E136" s="821">
        <v>0</v>
      </c>
    </row>
    <row r="137" spans="1:5">
      <c r="A137" s="615" t="s">
        <v>1046</v>
      </c>
      <c r="B137" s="616" t="s">
        <v>1047</v>
      </c>
      <c r="C137" s="821">
        <v>6951.4366749252094</v>
      </c>
      <c r="D137" s="822" t="s">
        <v>476</v>
      </c>
      <c r="E137" s="821">
        <v>0</v>
      </c>
    </row>
    <row r="138" spans="1:5">
      <c r="A138" s="615" t="s">
        <v>1189</v>
      </c>
      <c r="B138" s="615" t="s">
        <v>1190</v>
      </c>
      <c r="C138" s="821">
        <v>-1113.0190649950546</v>
      </c>
      <c r="D138" s="822" t="s">
        <v>476</v>
      </c>
      <c r="E138" s="821">
        <v>0</v>
      </c>
    </row>
    <row r="139" spans="1:5">
      <c r="A139" s="615" t="s">
        <v>1195</v>
      </c>
      <c r="B139" s="616" t="s">
        <v>1196</v>
      </c>
      <c r="C139" s="821">
        <v>106265.23807582812</v>
      </c>
      <c r="D139" s="822" t="s">
        <v>476</v>
      </c>
      <c r="E139" s="821">
        <v>0</v>
      </c>
    </row>
    <row r="140" spans="1:5">
      <c r="A140" s="825" t="s">
        <v>2061</v>
      </c>
      <c r="B140" s="825" t="s">
        <v>2062</v>
      </c>
      <c r="C140" s="821">
        <v>83643.364000870177</v>
      </c>
      <c r="D140" s="822" t="s">
        <v>476</v>
      </c>
      <c r="E140" s="821">
        <v>0</v>
      </c>
    </row>
    <row r="141" spans="1:5">
      <c r="A141" s="825" t="s">
        <v>2063</v>
      </c>
      <c r="B141" s="825" t="s">
        <v>2064</v>
      </c>
      <c r="C141" s="821">
        <v>25087.650290367295</v>
      </c>
      <c r="D141" s="822" t="s">
        <v>476</v>
      </c>
      <c r="E141" s="821">
        <v>0</v>
      </c>
    </row>
    <row r="142" spans="1:5">
      <c r="A142" s="825" t="s">
        <v>2065</v>
      </c>
      <c r="B142" s="825" t="s">
        <v>2066</v>
      </c>
      <c r="C142" s="821">
        <v>11368.157412336574</v>
      </c>
      <c r="D142" s="822" t="s">
        <v>476</v>
      </c>
      <c r="E142" s="821">
        <v>0</v>
      </c>
    </row>
    <row r="143" spans="1:5">
      <c r="A143" s="825" t="s">
        <v>2071</v>
      </c>
      <c r="B143" s="825" t="s">
        <v>2072</v>
      </c>
      <c r="C143" s="821">
        <v>-5049.4232269276417</v>
      </c>
      <c r="D143" s="822" t="s">
        <v>476</v>
      </c>
      <c r="E143" s="821">
        <v>0</v>
      </c>
    </row>
    <row r="144" spans="1:5">
      <c r="A144" s="825" t="s">
        <v>2073</v>
      </c>
      <c r="B144" s="825" t="s">
        <v>2074</v>
      </c>
      <c r="C144" s="821">
        <v>5480.6483619245291</v>
      </c>
      <c r="D144" s="822" t="s">
        <v>476</v>
      </c>
      <c r="E144" s="821">
        <v>0</v>
      </c>
    </row>
    <row r="145" spans="1:5">
      <c r="A145" s="825"/>
      <c r="B145" s="825"/>
      <c r="C145" s="821"/>
      <c r="D145" s="822"/>
      <c r="E145" s="821"/>
    </row>
    <row r="146" spans="1:5">
      <c r="A146" s="615" t="s">
        <v>100</v>
      </c>
      <c r="B146" s="616" t="s">
        <v>101</v>
      </c>
      <c r="C146" s="821">
        <v>108932.14603135257</v>
      </c>
      <c r="D146" s="822" t="s">
        <v>476</v>
      </c>
      <c r="E146" s="821">
        <v>280500</v>
      </c>
    </row>
    <row r="147" spans="1:5">
      <c r="A147" s="615" t="s">
        <v>780</v>
      </c>
      <c r="B147" s="616" t="s">
        <v>84</v>
      </c>
      <c r="C147" s="821">
        <v>197910.324404738</v>
      </c>
      <c r="D147" s="822" t="s">
        <v>476</v>
      </c>
      <c r="E147" s="821">
        <v>387600</v>
      </c>
    </row>
    <row r="148" spans="1:5">
      <c r="A148" s="615" t="s">
        <v>975</v>
      </c>
      <c r="B148" s="616" t="s">
        <v>976</v>
      </c>
      <c r="C148" s="821">
        <v>22409.899471430133</v>
      </c>
      <c r="D148" s="822" t="s">
        <v>476</v>
      </c>
      <c r="E148" s="821">
        <v>61200</v>
      </c>
    </row>
    <row r="149" spans="1:5">
      <c r="A149" s="615" t="s">
        <v>1015</v>
      </c>
      <c r="B149" s="616" t="s">
        <v>1017</v>
      </c>
      <c r="C149" s="821">
        <v>0</v>
      </c>
      <c r="D149" s="822" t="s">
        <v>476</v>
      </c>
      <c r="E149" s="821">
        <v>0</v>
      </c>
    </row>
    <row r="150" spans="1:5">
      <c r="A150" s="615" t="s">
        <v>1016</v>
      </c>
      <c r="B150" s="616" t="s">
        <v>1018</v>
      </c>
      <c r="C150" s="821">
        <v>0</v>
      </c>
      <c r="D150" s="822" t="s">
        <v>476</v>
      </c>
      <c r="E150" s="821">
        <v>0</v>
      </c>
    </row>
    <row r="151" spans="1:5">
      <c r="A151" s="615" t="s">
        <v>1019</v>
      </c>
      <c r="B151" s="616" t="s">
        <v>1020</v>
      </c>
      <c r="C151" s="821">
        <v>0</v>
      </c>
      <c r="D151" s="822" t="s">
        <v>476</v>
      </c>
      <c r="E151" s="821">
        <v>0</v>
      </c>
    </row>
    <row r="152" spans="1:5">
      <c r="A152" s="615" t="s">
        <v>977</v>
      </c>
      <c r="B152" s="616" t="s">
        <v>978</v>
      </c>
      <c r="C152" s="821">
        <v>0</v>
      </c>
      <c r="D152" s="822" t="s">
        <v>476</v>
      </c>
      <c r="E152" s="821">
        <v>0</v>
      </c>
    </row>
    <row r="153" spans="1:5">
      <c r="A153" s="615" t="s">
        <v>1048</v>
      </c>
      <c r="B153" s="616" t="s">
        <v>1049</v>
      </c>
      <c r="C153" s="821">
        <v>0</v>
      </c>
      <c r="D153" s="822" t="s">
        <v>476</v>
      </c>
      <c r="E153" s="821">
        <v>0</v>
      </c>
    </row>
    <row r="154" spans="1:5">
      <c r="A154" s="615" t="s">
        <v>1164</v>
      </c>
      <c r="B154" s="616" t="s">
        <v>1165</v>
      </c>
      <c r="C154" s="821">
        <v>0</v>
      </c>
      <c r="D154" s="822" t="s">
        <v>476</v>
      </c>
      <c r="E154" s="821">
        <v>0</v>
      </c>
    </row>
    <row r="155" spans="1:5">
      <c r="A155" s="615" t="s">
        <v>102</v>
      </c>
      <c r="B155" s="616" t="s">
        <v>1161</v>
      </c>
      <c r="C155" s="821">
        <v>0</v>
      </c>
      <c r="D155" s="822" t="s">
        <v>476</v>
      </c>
      <c r="E155" s="821">
        <v>0</v>
      </c>
    </row>
    <row r="156" spans="1:5">
      <c r="A156" s="615"/>
      <c r="B156" s="616"/>
      <c r="C156" s="821"/>
      <c r="D156" s="822"/>
      <c r="E156" s="821"/>
    </row>
    <row r="157" spans="1:5">
      <c r="A157" s="615" t="s">
        <v>27</v>
      </c>
      <c r="B157" s="616" t="s">
        <v>85</v>
      </c>
      <c r="C157" s="821">
        <v>0</v>
      </c>
      <c r="D157" s="822" t="s">
        <v>476</v>
      </c>
      <c r="E157" s="821">
        <v>0</v>
      </c>
    </row>
    <row r="158" spans="1:5">
      <c r="A158" s="615" t="s">
        <v>778</v>
      </c>
      <c r="B158" s="616" t="s">
        <v>779</v>
      </c>
      <c r="C158" s="821">
        <v>0</v>
      </c>
      <c r="D158" s="822" t="s">
        <v>476</v>
      </c>
      <c r="E158" s="821">
        <v>0</v>
      </c>
    </row>
    <row r="159" spans="1:5">
      <c r="A159" s="615" t="s">
        <v>93</v>
      </c>
      <c r="B159" s="616" t="s">
        <v>305</v>
      </c>
      <c r="C159" s="821">
        <v>213150</v>
      </c>
      <c r="D159" s="822" t="s">
        <v>476</v>
      </c>
      <c r="E159" s="821">
        <v>221850</v>
      </c>
    </row>
    <row r="160" spans="1:5">
      <c r="A160" s="615" t="s">
        <v>306</v>
      </c>
      <c r="B160" s="616" t="s">
        <v>307</v>
      </c>
      <c r="C160" s="821">
        <v>0</v>
      </c>
      <c r="D160" s="822" t="s">
        <v>476</v>
      </c>
      <c r="E160" s="821">
        <v>0</v>
      </c>
    </row>
    <row r="161" spans="1:6">
      <c r="A161" s="615" t="s">
        <v>1010</v>
      </c>
      <c r="B161" s="616" t="s">
        <v>1011</v>
      </c>
      <c r="C161" s="821">
        <v>0</v>
      </c>
      <c r="D161" s="822" t="s">
        <v>476</v>
      </c>
      <c r="E161" s="821">
        <v>0</v>
      </c>
    </row>
    <row r="162" spans="1:6">
      <c r="A162" s="615" t="s">
        <v>1012</v>
      </c>
      <c r="B162" s="616" t="s">
        <v>1013</v>
      </c>
      <c r="C162" s="821">
        <v>0</v>
      </c>
      <c r="D162" s="822" t="s">
        <v>476</v>
      </c>
      <c r="E162" s="821">
        <v>0</v>
      </c>
    </row>
    <row r="163" spans="1:6">
      <c r="A163" s="615" t="s">
        <v>295</v>
      </c>
      <c r="B163" s="616" t="s">
        <v>296</v>
      </c>
      <c r="C163" s="821">
        <v>166208</v>
      </c>
      <c r="D163" s="822" t="s">
        <v>476</v>
      </c>
      <c r="E163" s="821">
        <v>172992</v>
      </c>
    </row>
    <row r="164" spans="1:6">
      <c r="A164" s="615" t="s">
        <v>965</v>
      </c>
      <c r="B164" s="616" t="s">
        <v>966</v>
      </c>
      <c r="C164" s="821">
        <v>100450</v>
      </c>
      <c r="D164" s="822" t="s">
        <v>476</v>
      </c>
      <c r="E164" s="821">
        <v>104550</v>
      </c>
    </row>
    <row r="165" spans="1:6">
      <c r="A165" s="615" t="s">
        <v>26</v>
      </c>
      <c r="B165" s="616" t="s">
        <v>242</v>
      </c>
      <c r="C165" s="821">
        <v>0</v>
      </c>
      <c r="D165" s="822" t="s">
        <v>476</v>
      </c>
      <c r="E165" s="821">
        <v>0</v>
      </c>
    </row>
    <row r="166" spans="1:6">
      <c r="A166" s="615" t="s">
        <v>212</v>
      </c>
      <c r="B166" s="616" t="s">
        <v>243</v>
      </c>
      <c r="C166" s="821">
        <v>24500</v>
      </c>
      <c r="D166" s="822" t="s">
        <v>476</v>
      </c>
      <c r="E166" s="821">
        <v>25500</v>
      </c>
    </row>
    <row r="167" spans="1:6">
      <c r="A167" s="615" t="s">
        <v>781</v>
      </c>
      <c r="B167" s="616" t="s">
        <v>782</v>
      </c>
      <c r="C167" s="821">
        <v>19600</v>
      </c>
      <c r="D167" s="822" t="s">
        <v>476</v>
      </c>
      <c r="E167" s="821">
        <v>20400</v>
      </c>
    </row>
    <row r="168" spans="1:6">
      <c r="A168" s="615"/>
      <c r="B168" s="616"/>
      <c r="C168" s="821"/>
      <c r="D168" s="822"/>
      <c r="E168" s="821"/>
    </row>
    <row r="169" spans="1:6">
      <c r="A169" s="615" t="s">
        <v>1275</v>
      </c>
      <c r="B169" s="616" t="s">
        <v>1276</v>
      </c>
      <c r="C169" s="821">
        <v>281923.21261100227</v>
      </c>
      <c r="D169" s="822" t="s">
        <v>476</v>
      </c>
      <c r="E169" s="821">
        <v>3232507.5</v>
      </c>
    </row>
    <row r="170" spans="1:6">
      <c r="A170" s="615"/>
      <c r="B170" s="823"/>
      <c r="C170" s="826">
        <v>1459533.9521048251</v>
      </c>
      <c r="D170" s="826">
        <v>0</v>
      </c>
      <c r="E170" s="826">
        <v>4507099.5</v>
      </c>
    </row>
    <row r="171" spans="1:6">
      <c r="A171" s="558"/>
      <c r="C171" s="603">
        <v>24146047.154529907</v>
      </c>
      <c r="D171" s="603">
        <v>48438105.972214103</v>
      </c>
      <c r="E171" s="603">
        <v>35460574.990000002</v>
      </c>
    </row>
    <row r="172" spans="1:6" s="165" customFormat="1" outlineLevel="1">
      <c r="C172" s="652">
        <v>-1.1400289833545685E-2</v>
      </c>
      <c r="D172" s="605"/>
      <c r="E172" s="605"/>
      <c r="F172" s="331"/>
    </row>
    <row r="173" spans="1:6">
      <c r="A173" s="558"/>
      <c r="B173" s="31"/>
      <c r="D173" s="600"/>
    </row>
    <row r="174" spans="1:6">
      <c r="A174" s="558"/>
      <c r="B174" s="31"/>
      <c r="D174" s="600"/>
    </row>
    <row r="175" spans="1:6" s="551" customFormat="1">
      <c r="A175" s="558" t="s">
        <v>367</v>
      </c>
      <c r="B175" s="520" t="s">
        <v>1203</v>
      </c>
      <c r="C175" s="599">
        <v>0</v>
      </c>
      <c r="D175" s="599">
        <v>0</v>
      </c>
      <c r="E175" s="599">
        <v>0</v>
      </c>
    </row>
    <row r="176" spans="1:6" s="551" customFormat="1">
      <c r="A176" s="558" t="s">
        <v>1178</v>
      </c>
      <c r="B176" s="520" t="s">
        <v>1179</v>
      </c>
      <c r="C176" s="599">
        <v>-22108889.273453664</v>
      </c>
      <c r="D176" s="600" t="s">
        <v>476</v>
      </c>
      <c r="E176" s="599">
        <v>-25953913.489999998</v>
      </c>
    </row>
    <row r="177" spans="1:7" s="551" customFormat="1">
      <c r="A177" s="831" t="s">
        <v>1605</v>
      </c>
      <c r="B177" s="598" t="s">
        <v>1606</v>
      </c>
      <c r="C177" s="833">
        <v>0</v>
      </c>
      <c r="D177" s="640">
        <v>0</v>
      </c>
      <c r="E177" s="640">
        <v>0</v>
      </c>
      <c r="F177" s="640" t="s">
        <v>2400</v>
      </c>
      <c r="G177" s="620"/>
    </row>
    <row r="178" spans="1:7">
      <c r="A178" s="558" t="s">
        <v>1180</v>
      </c>
      <c r="B178" s="31" t="s">
        <v>1234</v>
      </c>
      <c r="C178" s="599">
        <v>-1291451.1037304359</v>
      </c>
      <c r="D178" s="600" t="s">
        <v>476</v>
      </c>
      <c r="E178" s="599">
        <v>1291451.1037304359</v>
      </c>
    </row>
    <row r="179" spans="1:7" s="551" customFormat="1">
      <c r="A179" s="558" t="s">
        <v>1130</v>
      </c>
      <c r="B179" s="520" t="s">
        <v>1131</v>
      </c>
      <c r="C179" s="599">
        <v>0</v>
      </c>
      <c r="D179" s="599">
        <v>0</v>
      </c>
      <c r="E179" s="599">
        <v>0</v>
      </c>
    </row>
    <row r="180" spans="1:7" s="551" customFormat="1">
      <c r="A180" s="558" t="s">
        <v>1153</v>
      </c>
      <c r="B180" s="520" t="s">
        <v>1154</v>
      </c>
      <c r="C180" s="599">
        <v>110000</v>
      </c>
      <c r="D180" s="599">
        <v>110000</v>
      </c>
      <c r="E180" s="599">
        <v>0</v>
      </c>
    </row>
    <row r="181" spans="1:7" s="551" customFormat="1">
      <c r="A181" s="558" t="s">
        <v>368</v>
      </c>
      <c r="B181" s="520" t="s">
        <v>369</v>
      </c>
      <c r="C181" s="599">
        <v>4985530.5999999996</v>
      </c>
      <c r="D181" s="599">
        <v>10838110</v>
      </c>
      <c r="E181" s="599">
        <v>5852579.4000000004</v>
      </c>
    </row>
    <row r="182" spans="1:7" s="551" customFormat="1">
      <c r="A182" s="558" t="s">
        <v>370</v>
      </c>
      <c r="B182" s="520" t="s">
        <v>371</v>
      </c>
      <c r="C182" s="599">
        <v>3410389.4</v>
      </c>
      <c r="D182" s="599">
        <v>7413890</v>
      </c>
      <c r="E182" s="599">
        <v>4003500.6</v>
      </c>
    </row>
    <row r="183" spans="1:7" s="587" customFormat="1">
      <c r="A183" s="598" t="s">
        <v>1607</v>
      </c>
      <c r="B183" s="598" t="s">
        <v>1608</v>
      </c>
      <c r="C183" s="640">
        <v>9200</v>
      </c>
      <c r="D183" s="640">
        <v>20000</v>
      </c>
      <c r="E183" s="640">
        <v>10800</v>
      </c>
      <c r="F183" s="587" t="s">
        <v>2400</v>
      </c>
    </row>
    <row r="184" spans="1:7" s="551" customFormat="1">
      <c r="A184" s="558" t="s">
        <v>372</v>
      </c>
      <c r="B184" s="520" t="s">
        <v>373</v>
      </c>
      <c r="C184" s="599">
        <v>101200</v>
      </c>
      <c r="D184" s="599">
        <v>220000</v>
      </c>
      <c r="E184" s="599">
        <v>118800</v>
      </c>
    </row>
    <row r="185" spans="1:7" s="551" customFormat="1">
      <c r="A185" s="558" t="s">
        <v>908</v>
      </c>
      <c r="B185" s="520" t="s">
        <v>909</v>
      </c>
      <c r="C185" s="599">
        <v>588755.49800000014</v>
      </c>
      <c r="D185" s="599">
        <v>1279903.2480000001</v>
      </c>
      <c r="E185" s="599">
        <v>691147.75</v>
      </c>
    </row>
    <row r="186" spans="1:7" s="551" customFormat="1">
      <c r="A186" s="558" t="s">
        <v>1132</v>
      </c>
      <c r="B186" s="520" t="s">
        <v>1133</v>
      </c>
      <c r="C186" s="599">
        <v>0</v>
      </c>
      <c r="D186" s="599">
        <v>0</v>
      </c>
      <c r="E186" s="599">
        <v>0</v>
      </c>
    </row>
    <row r="187" spans="1:7" s="551" customFormat="1">
      <c r="A187" s="558" t="s">
        <v>1259</v>
      </c>
      <c r="B187" s="520" t="s">
        <v>1263</v>
      </c>
      <c r="C187" s="599">
        <v>0</v>
      </c>
      <c r="D187" s="599">
        <v>0</v>
      </c>
      <c r="E187" s="599">
        <v>0</v>
      </c>
    </row>
    <row r="188" spans="1:7" s="551" customFormat="1">
      <c r="A188" s="558" t="s">
        <v>1260</v>
      </c>
      <c r="B188" s="520" t="s">
        <v>1264</v>
      </c>
      <c r="C188" s="599">
        <v>92000</v>
      </c>
      <c r="D188" s="599">
        <v>200000</v>
      </c>
      <c r="E188" s="599">
        <v>108000</v>
      </c>
    </row>
    <row r="189" spans="1:7" s="551" customFormat="1">
      <c r="A189" s="558" t="s">
        <v>1261</v>
      </c>
      <c r="B189" s="520" t="s">
        <v>1265</v>
      </c>
      <c r="C189" s="599">
        <v>749542.34398159874</v>
      </c>
      <c r="D189" s="599">
        <v>1629439.8739815988</v>
      </c>
      <c r="E189" s="599">
        <v>879897.53</v>
      </c>
    </row>
    <row r="190" spans="1:7" s="551" customFormat="1">
      <c r="A190" s="558" t="s">
        <v>1262</v>
      </c>
      <c r="B190" s="520" t="s">
        <v>1266</v>
      </c>
      <c r="C190" s="599">
        <v>2131966.8506654678</v>
      </c>
      <c r="D190" s="599">
        <v>4634710.550665468</v>
      </c>
      <c r="E190" s="599">
        <v>2502743.7000000002</v>
      </c>
    </row>
    <row r="191" spans="1:7" s="551" customFormat="1">
      <c r="A191" s="558" t="s">
        <v>1207</v>
      </c>
      <c r="B191" s="520" t="s">
        <v>1208</v>
      </c>
      <c r="C191" s="943"/>
      <c r="D191" s="943"/>
      <c r="E191" s="943"/>
      <c r="F191" s="944" t="s">
        <v>3631</v>
      </c>
    </row>
    <row r="192" spans="1:7" s="551" customFormat="1">
      <c r="A192" s="558" t="s">
        <v>1209</v>
      </c>
      <c r="B192" s="520" t="s">
        <v>1228</v>
      </c>
      <c r="C192" s="943"/>
      <c r="D192" s="943"/>
      <c r="E192" s="943"/>
      <c r="F192" s="944" t="s">
        <v>3631</v>
      </c>
    </row>
    <row r="193" spans="1:6" s="551" customFormat="1">
      <c r="A193" s="558" t="s">
        <v>1210</v>
      </c>
      <c r="B193" s="520" t="s">
        <v>1229</v>
      </c>
      <c r="C193" s="943"/>
      <c r="D193" s="943"/>
      <c r="E193" s="943"/>
      <c r="F193" s="944" t="s">
        <v>3631</v>
      </c>
    </row>
    <row r="194" spans="1:6" s="551" customFormat="1">
      <c r="A194" s="558" t="s">
        <v>1211</v>
      </c>
      <c r="B194" s="520" t="s">
        <v>1212</v>
      </c>
      <c r="C194" s="943"/>
      <c r="D194" s="943"/>
      <c r="E194" s="943"/>
      <c r="F194" s="944" t="s">
        <v>3631</v>
      </c>
    </row>
    <row r="195" spans="1:6" s="551" customFormat="1">
      <c r="A195" s="558" t="s">
        <v>1213</v>
      </c>
      <c r="B195" s="520" t="s">
        <v>1214</v>
      </c>
      <c r="C195" s="943"/>
      <c r="D195" s="943"/>
      <c r="E195" s="943"/>
      <c r="F195" s="944" t="s">
        <v>3631</v>
      </c>
    </row>
    <row r="196" spans="1:6" s="551" customFormat="1">
      <c r="A196" s="558" t="s">
        <v>1215</v>
      </c>
      <c r="B196" s="520" t="s">
        <v>1230</v>
      </c>
      <c r="C196" s="943"/>
      <c r="D196" s="943"/>
      <c r="E196" s="943"/>
      <c r="F196" s="944" t="s">
        <v>3631</v>
      </c>
    </row>
    <row r="197" spans="1:6" s="551" customFormat="1">
      <c r="A197" s="558" t="s">
        <v>1216</v>
      </c>
      <c r="B197" s="520" t="s">
        <v>1217</v>
      </c>
      <c r="C197" s="943"/>
      <c r="D197" s="943"/>
      <c r="E197" s="943"/>
      <c r="F197" s="944" t="s">
        <v>3631</v>
      </c>
    </row>
    <row r="198" spans="1:6" s="551" customFormat="1">
      <c r="A198" s="558" t="s">
        <v>1218</v>
      </c>
      <c r="B198" s="520" t="s">
        <v>1219</v>
      </c>
      <c r="C198" s="943"/>
      <c r="D198" s="943"/>
      <c r="E198" s="943"/>
      <c r="F198" s="944" t="s">
        <v>3631</v>
      </c>
    </row>
    <row r="199" spans="1:6" s="551" customFormat="1">
      <c r="A199" s="558" t="s">
        <v>1220</v>
      </c>
      <c r="B199" s="520" t="s">
        <v>1221</v>
      </c>
      <c r="C199" s="943"/>
      <c r="D199" s="943"/>
      <c r="E199" s="943"/>
      <c r="F199" s="944" t="s">
        <v>3631</v>
      </c>
    </row>
    <row r="200" spans="1:6" s="551" customFormat="1">
      <c r="A200" s="558" t="s">
        <v>1222</v>
      </c>
      <c r="B200" s="520" t="s">
        <v>1223</v>
      </c>
      <c r="C200" s="943"/>
      <c r="D200" s="943"/>
      <c r="E200" s="943"/>
      <c r="F200" s="944" t="s">
        <v>3631</v>
      </c>
    </row>
    <row r="201" spans="1:6" s="551" customFormat="1">
      <c r="A201" s="558" t="s">
        <v>1224</v>
      </c>
      <c r="B201" s="520" t="s">
        <v>1225</v>
      </c>
      <c r="C201" s="943"/>
      <c r="D201" s="943"/>
      <c r="E201" s="943"/>
      <c r="F201" s="944" t="s">
        <v>3631</v>
      </c>
    </row>
    <row r="202" spans="1:6" s="551" customFormat="1">
      <c r="A202" s="558" t="s">
        <v>1251</v>
      </c>
      <c r="B202" s="520" t="s">
        <v>1252</v>
      </c>
      <c r="C202" s="943"/>
      <c r="D202" s="943"/>
      <c r="E202" s="943"/>
      <c r="F202" s="944" t="s">
        <v>3631</v>
      </c>
    </row>
    <row r="203" spans="1:6" s="551" customFormat="1">
      <c r="A203" s="558" t="s">
        <v>1253</v>
      </c>
      <c r="B203" s="520" t="s">
        <v>1254</v>
      </c>
      <c r="C203" s="943"/>
      <c r="D203" s="943"/>
      <c r="E203" s="943"/>
      <c r="F203" s="944" t="s">
        <v>3631</v>
      </c>
    </row>
    <row r="204" spans="1:6" s="551" customFormat="1">
      <c r="A204" s="558" t="s">
        <v>1255</v>
      </c>
      <c r="B204" s="520" t="s">
        <v>1257</v>
      </c>
      <c r="C204" s="943"/>
      <c r="D204" s="943"/>
      <c r="E204" s="943"/>
      <c r="F204" s="944" t="s">
        <v>3631</v>
      </c>
    </row>
    <row r="205" spans="1:6" s="551" customFormat="1">
      <c r="A205" s="558" t="s">
        <v>1256</v>
      </c>
      <c r="B205" s="520" t="s">
        <v>1258</v>
      </c>
      <c r="C205" s="943"/>
      <c r="D205" s="943"/>
      <c r="E205" s="943"/>
      <c r="F205" s="944" t="s">
        <v>3631</v>
      </c>
    </row>
    <row r="206" spans="1:6" s="551" customFormat="1">
      <c r="A206" s="558" t="s">
        <v>1226</v>
      </c>
      <c r="B206" s="520" t="s">
        <v>1235</v>
      </c>
      <c r="C206" s="599">
        <v>17020</v>
      </c>
      <c r="D206" s="600" t="s">
        <v>476</v>
      </c>
      <c r="E206" s="599">
        <v>19980</v>
      </c>
    </row>
    <row r="207" spans="1:6" s="551" customFormat="1">
      <c r="A207" s="558" t="s">
        <v>1271</v>
      </c>
      <c r="B207" s="520" t="s">
        <v>1272</v>
      </c>
      <c r="C207" s="599">
        <v>11500</v>
      </c>
      <c r="D207" s="600">
        <v>25000</v>
      </c>
      <c r="E207" s="599">
        <v>13500</v>
      </c>
    </row>
    <row r="208" spans="1:6" s="551" customFormat="1">
      <c r="A208" s="558" t="s">
        <v>911</v>
      </c>
      <c r="B208" s="520" t="s">
        <v>377</v>
      </c>
      <c r="C208" s="599">
        <v>197639.05</v>
      </c>
      <c r="D208" s="599">
        <v>0</v>
      </c>
      <c r="E208" s="599">
        <v>205705.95</v>
      </c>
    </row>
    <row r="209" spans="1:6" s="551" customFormat="1">
      <c r="A209" s="558" t="s">
        <v>1268</v>
      </c>
      <c r="B209" s="520" t="s">
        <v>1269</v>
      </c>
      <c r="C209" s="599">
        <v>89180</v>
      </c>
      <c r="D209" s="600" t="s">
        <v>476</v>
      </c>
      <c r="E209" s="599">
        <v>92820</v>
      </c>
    </row>
    <row r="210" spans="1:6" s="551" customFormat="1">
      <c r="A210" s="558" t="s">
        <v>1267</v>
      </c>
      <c r="B210" s="520" t="s">
        <v>1270</v>
      </c>
      <c r="C210" s="599">
        <v>39939.410000000003</v>
      </c>
      <c r="D210" s="600" t="s">
        <v>476</v>
      </c>
      <c r="E210" s="599">
        <v>41569.589999999997</v>
      </c>
    </row>
    <row r="211" spans="1:6" s="551" customFormat="1">
      <c r="A211" s="598" t="s">
        <v>1609</v>
      </c>
      <c r="B211" s="598" t="s">
        <v>1610</v>
      </c>
      <c r="C211" s="599">
        <v>73500</v>
      </c>
      <c r="D211" s="600" t="s">
        <v>476</v>
      </c>
      <c r="E211" s="599">
        <v>76500</v>
      </c>
      <c r="F211" s="587" t="s">
        <v>2400</v>
      </c>
    </row>
    <row r="212" spans="1:6" s="551" customFormat="1">
      <c r="A212" s="598" t="s">
        <v>1613</v>
      </c>
      <c r="B212" s="598" t="s">
        <v>1614</v>
      </c>
      <c r="C212" s="599">
        <v>49580.160000000003</v>
      </c>
      <c r="D212" s="600" t="s">
        <v>476</v>
      </c>
      <c r="E212" s="599">
        <v>51603.839999999997</v>
      </c>
      <c r="F212" s="587" t="s">
        <v>2400</v>
      </c>
    </row>
    <row r="213" spans="1:6">
      <c r="A213" s="558" t="s">
        <v>94</v>
      </c>
      <c r="B213" s="31" t="s">
        <v>95</v>
      </c>
      <c r="C213" s="599">
        <v>0</v>
      </c>
      <c r="D213" s="600" t="s">
        <v>476</v>
      </c>
      <c r="E213" s="599">
        <v>0</v>
      </c>
    </row>
    <row r="214" spans="1:6">
      <c r="A214" s="558" t="s">
        <v>1009</v>
      </c>
      <c r="B214" s="31" t="s">
        <v>1014</v>
      </c>
      <c r="C214" s="599">
        <v>0</v>
      </c>
      <c r="D214" s="600" t="s">
        <v>476</v>
      </c>
      <c r="E214" s="599">
        <v>0</v>
      </c>
    </row>
    <row r="215" spans="1:6">
      <c r="A215" s="558" t="s">
        <v>467</v>
      </c>
      <c r="B215" s="31" t="s">
        <v>86</v>
      </c>
      <c r="C215" s="599">
        <v>137200</v>
      </c>
      <c r="D215" s="600" t="s">
        <v>476</v>
      </c>
      <c r="E215" s="599">
        <v>142800</v>
      </c>
    </row>
    <row r="216" spans="1:6">
      <c r="A216" s="558" t="s">
        <v>776</v>
      </c>
      <c r="B216" s="31" t="s">
        <v>777</v>
      </c>
      <c r="C216" s="599">
        <v>171500</v>
      </c>
      <c r="D216" s="600" t="s">
        <v>476</v>
      </c>
      <c r="E216" s="599">
        <v>178500</v>
      </c>
    </row>
    <row r="217" spans="1:6">
      <c r="A217" s="558" t="s">
        <v>918</v>
      </c>
      <c r="B217" s="31" t="s">
        <v>1162</v>
      </c>
      <c r="C217" s="599">
        <v>0</v>
      </c>
      <c r="D217" s="600" t="s">
        <v>476</v>
      </c>
      <c r="E217" s="600">
        <v>0</v>
      </c>
    </row>
    <row r="218" spans="1:6">
      <c r="A218" s="558" t="s">
        <v>914</v>
      </c>
      <c r="B218" s="31" t="s">
        <v>915</v>
      </c>
      <c r="C218" s="599">
        <v>588000</v>
      </c>
      <c r="D218" s="600" t="s">
        <v>476</v>
      </c>
      <c r="E218" s="600">
        <v>612000</v>
      </c>
    </row>
    <row r="219" spans="1:6">
      <c r="A219" s="558" t="s">
        <v>916</v>
      </c>
      <c r="B219" s="31" t="s">
        <v>917</v>
      </c>
      <c r="C219" s="599">
        <v>9800</v>
      </c>
      <c r="D219" s="600" t="s">
        <v>476</v>
      </c>
      <c r="E219" s="600">
        <v>10200</v>
      </c>
    </row>
    <row r="220" spans="1:6">
      <c r="A220" s="558" t="s">
        <v>113</v>
      </c>
      <c r="B220" s="31" t="s">
        <v>374</v>
      </c>
      <c r="C220" s="599">
        <v>171500</v>
      </c>
      <c r="D220" s="600" t="s">
        <v>476</v>
      </c>
      <c r="E220" s="599">
        <v>178500</v>
      </c>
    </row>
    <row r="221" spans="1:6">
      <c r="A221" s="558" t="s">
        <v>1181</v>
      </c>
      <c r="B221" s="31" t="s">
        <v>1182</v>
      </c>
      <c r="C221" s="599">
        <v>44100</v>
      </c>
      <c r="D221" s="600" t="s">
        <v>476</v>
      </c>
      <c r="E221" s="599">
        <v>45900</v>
      </c>
    </row>
    <row r="222" spans="1:6">
      <c r="A222" s="558" t="s">
        <v>114</v>
      </c>
      <c r="B222" s="31" t="s">
        <v>887</v>
      </c>
      <c r="C222" s="599">
        <v>220500</v>
      </c>
      <c r="D222" s="600" t="s">
        <v>476</v>
      </c>
      <c r="E222" s="599">
        <v>229500</v>
      </c>
    </row>
    <row r="223" spans="1:6">
      <c r="A223" s="558" t="s">
        <v>375</v>
      </c>
      <c r="B223" s="520" t="s">
        <v>376</v>
      </c>
      <c r="C223" s="599">
        <v>68600</v>
      </c>
      <c r="D223" s="600" t="s">
        <v>476</v>
      </c>
      <c r="E223" s="599">
        <v>71400</v>
      </c>
    </row>
    <row r="224" spans="1:6">
      <c r="A224" s="598" t="s">
        <v>1485</v>
      </c>
      <c r="B224" s="586" t="s">
        <v>1486</v>
      </c>
      <c r="C224" s="599">
        <v>81830</v>
      </c>
      <c r="D224" s="600" t="s">
        <v>476</v>
      </c>
      <c r="E224" s="599">
        <v>85170</v>
      </c>
    </row>
    <row r="225" spans="1:6">
      <c r="A225" s="598" t="s">
        <v>1489</v>
      </c>
      <c r="B225" s="586" t="s">
        <v>1490</v>
      </c>
      <c r="C225" s="599">
        <v>22050</v>
      </c>
      <c r="D225" s="600" t="s">
        <v>476</v>
      </c>
      <c r="E225" s="599">
        <v>22950</v>
      </c>
    </row>
    <row r="226" spans="1:6">
      <c r="A226" s="558" t="s">
        <v>115</v>
      </c>
      <c r="B226" s="31" t="s">
        <v>888</v>
      </c>
      <c r="C226" s="599">
        <v>0</v>
      </c>
      <c r="D226" s="600" t="s">
        <v>476</v>
      </c>
      <c r="E226" s="599">
        <v>0</v>
      </c>
    </row>
    <row r="227" spans="1:6">
      <c r="A227" s="558" t="s">
        <v>303</v>
      </c>
      <c r="B227" s="31" t="s">
        <v>1204</v>
      </c>
      <c r="C227" s="599">
        <v>73500</v>
      </c>
      <c r="D227" s="600" t="s">
        <v>476</v>
      </c>
      <c r="E227" s="599">
        <v>76500</v>
      </c>
    </row>
    <row r="228" spans="1:6">
      <c r="A228" s="598" t="s">
        <v>1499</v>
      </c>
      <c r="B228" s="586" t="s">
        <v>1500</v>
      </c>
      <c r="C228" s="599">
        <v>49000</v>
      </c>
      <c r="D228" s="600" t="s">
        <v>476</v>
      </c>
      <c r="E228" s="599">
        <v>51000</v>
      </c>
      <c r="F228" s="587" t="s">
        <v>2400</v>
      </c>
    </row>
    <row r="229" spans="1:6">
      <c r="A229" s="558" t="s">
        <v>924</v>
      </c>
      <c r="B229" s="31" t="s">
        <v>925</v>
      </c>
      <c r="C229" s="599">
        <v>85750</v>
      </c>
      <c r="D229" s="600" t="s">
        <v>476</v>
      </c>
      <c r="E229" s="600">
        <v>89250</v>
      </c>
    </row>
    <row r="230" spans="1:6">
      <c r="A230" s="558" t="s">
        <v>926</v>
      </c>
      <c r="B230" s="31" t="s">
        <v>927</v>
      </c>
      <c r="C230" s="599">
        <v>31850</v>
      </c>
      <c r="D230" s="600" t="s">
        <v>476</v>
      </c>
      <c r="E230" s="600">
        <v>33150</v>
      </c>
    </row>
    <row r="231" spans="1:6">
      <c r="A231" s="558" t="s">
        <v>69</v>
      </c>
      <c r="B231" s="31" t="s">
        <v>797</v>
      </c>
      <c r="C231" s="599">
        <v>0</v>
      </c>
      <c r="D231" s="600" t="s">
        <v>476</v>
      </c>
      <c r="E231" s="599">
        <v>0</v>
      </c>
    </row>
    <row r="232" spans="1:6">
      <c r="A232" s="558" t="s">
        <v>919</v>
      </c>
      <c r="B232" s="31" t="s">
        <v>1236</v>
      </c>
      <c r="C232" s="943"/>
      <c r="D232" s="945"/>
      <c r="E232" s="945"/>
      <c r="F232" s="944" t="s">
        <v>3631</v>
      </c>
    </row>
    <row r="233" spans="1:6">
      <c r="A233" s="558" t="s">
        <v>920</v>
      </c>
      <c r="B233" s="31" t="s">
        <v>1237</v>
      </c>
      <c r="C233" s="577">
        <v>-2760000</v>
      </c>
      <c r="D233" s="578">
        <v>-6000000</v>
      </c>
      <c r="E233" s="578">
        <v>-3240000</v>
      </c>
    </row>
    <row r="234" spans="1:6">
      <c r="A234" s="558" t="s">
        <v>921</v>
      </c>
      <c r="B234" s="31" t="s">
        <v>255</v>
      </c>
      <c r="C234" s="599">
        <v>0</v>
      </c>
      <c r="D234" s="600" t="s">
        <v>476</v>
      </c>
      <c r="E234" s="600">
        <v>0</v>
      </c>
    </row>
    <row r="235" spans="1:6">
      <c r="A235" s="558" t="s">
        <v>549</v>
      </c>
      <c r="B235" s="31" t="s">
        <v>886</v>
      </c>
      <c r="C235" s="599">
        <v>0</v>
      </c>
      <c r="D235" s="600" t="s">
        <v>476</v>
      </c>
      <c r="E235" s="599">
        <v>0</v>
      </c>
    </row>
    <row r="236" spans="1:6">
      <c r="A236" s="558" t="s">
        <v>1227</v>
      </c>
      <c r="B236" s="31" t="s">
        <v>1231</v>
      </c>
      <c r="C236" s="943"/>
      <c r="D236" s="945"/>
      <c r="E236" s="943"/>
      <c r="F236" s="944" t="s">
        <v>3631</v>
      </c>
    </row>
    <row r="237" spans="1:6">
      <c r="A237" s="558" t="s">
        <v>432</v>
      </c>
      <c r="B237" s="31" t="s">
        <v>1205</v>
      </c>
      <c r="C237" s="599">
        <v>159379.85</v>
      </c>
      <c r="D237" s="600" t="s">
        <v>476</v>
      </c>
      <c r="E237" s="599">
        <v>165885.15</v>
      </c>
    </row>
    <row r="238" spans="1:6">
      <c r="A238" s="558" t="s">
        <v>1183</v>
      </c>
      <c r="B238" s="31" t="s">
        <v>1184</v>
      </c>
      <c r="C238" s="599">
        <v>0</v>
      </c>
      <c r="D238" s="600" t="s">
        <v>476</v>
      </c>
      <c r="E238" s="600">
        <v>0</v>
      </c>
    </row>
    <row r="239" spans="1:6">
      <c r="A239" s="558" t="s">
        <v>922</v>
      </c>
      <c r="B239" s="31" t="s">
        <v>923</v>
      </c>
      <c r="C239" s="599">
        <v>0</v>
      </c>
      <c r="D239" s="600" t="s">
        <v>476</v>
      </c>
      <c r="E239" s="600">
        <v>0</v>
      </c>
    </row>
    <row r="240" spans="1:6">
      <c r="A240" s="558" t="s">
        <v>1134</v>
      </c>
      <c r="B240" s="31" t="s">
        <v>1135</v>
      </c>
      <c r="C240" s="599">
        <v>114668.85000000011</v>
      </c>
      <c r="D240" s="600">
        <v>0</v>
      </c>
      <c r="E240" s="600">
        <v>119349.21</v>
      </c>
    </row>
    <row r="241" spans="1:6">
      <c r="A241" s="558" t="s">
        <v>1136</v>
      </c>
      <c r="B241" s="31" t="s">
        <v>1138</v>
      </c>
      <c r="C241" s="599">
        <v>6900</v>
      </c>
      <c r="D241" s="600" t="s">
        <v>476</v>
      </c>
      <c r="E241" s="600">
        <v>8100</v>
      </c>
    </row>
    <row r="242" spans="1:6">
      <c r="A242" s="558" t="s">
        <v>1137</v>
      </c>
      <c r="B242" s="31" t="s">
        <v>1206</v>
      </c>
      <c r="C242" s="599">
        <v>92000</v>
      </c>
      <c r="D242" s="600" t="s">
        <v>476</v>
      </c>
      <c r="E242" s="600">
        <v>108000</v>
      </c>
    </row>
    <row r="243" spans="1:6">
      <c r="A243" s="558" t="s">
        <v>1027</v>
      </c>
      <c r="B243" s="31" t="s">
        <v>1028</v>
      </c>
      <c r="C243" s="599">
        <v>23000</v>
      </c>
      <c r="D243" s="600" t="s">
        <v>476</v>
      </c>
      <c r="E243" s="600">
        <v>27000</v>
      </c>
    </row>
    <row r="244" spans="1:6">
      <c r="A244" s="558" t="s">
        <v>1139</v>
      </c>
      <c r="B244" s="31" t="s">
        <v>1140</v>
      </c>
      <c r="C244" s="599">
        <v>24500</v>
      </c>
      <c r="D244" s="600" t="s">
        <v>476</v>
      </c>
      <c r="E244" s="600">
        <v>25500</v>
      </c>
    </row>
    <row r="245" spans="1:6">
      <c r="A245" s="558" t="s">
        <v>1029</v>
      </c>
      <c r="B245" s="31" t="s">
        <v>1030</v>
      </c>
      <c r="C245" s="599">
        <v>98000</v>
      </c>
      <c r="D245" s="600" t="s">
        <v>476</v>
      </c>
      <c r="E245" s="600">
        <v>102000</v>
      </c>
    </row>
    <row r="246" spans="1:6">
      <c r="A246" s="598" t="s">
        <v>1615</v>
      </c>
      <c r="B246" s="598" t="s">
        <v>1616</v>
      </c>
      <c r="C246" s="599">
        <v>23000</v>
      </c>
      <c r="D246" s="600" t="s">
        <v>476</v>
      </c>
      <c r="E246" s="600">
        <v>27000</v>
      </c>
      <c r="F246" s="587" t="s">
        <v>2400</v>
      </c>
    </row>
    <row r="247" spans="1:6">
      <c r="A247" s="598" t="s">
        <v>1617</v>
      </c>
      <c r="B247" s="598" t="s">
        <v>1618</v>
      </c>
      <c r="C247" s="599">
        <v>11500</v>
      </c>
      <c r="D247" s="600" t="s">
        <v>476</v>
      </c>
      <c r="E247" s="600">
        <v>13500</v>
      </c>
      <c r="F247" s="587" t="s">
        <v>2400</v>
      </c>
    </row>
    <row r="248" spans="1:6">
      <c r="A248" s="558"/>
      <c r="B248" s="535"/>
      <c r="C248" s="603">
        <v>18575112.795275867</v>
      </c>
      <c r="D248" s="603">
        <v>73481490.472647071</v>
      </c>
      <c r="E248" s="603">
        <v>24137679.103730433</v>
      </c>
    </row>
    <row r="249" spans="1:6">
      <c r="A249" s="558"/>
      <c r="B249" s="31"/>
      <c r="D249" s="600"/>
    </row>
    <row r="250" spans="1:6">
      <c r="A250" s="558" t="s">
        <v>1031</v>
      </c>
      <c r="B250" s="31" t="s">
        <v>1032</v>
      </c>
      <c r="C250" s="599">
        <v>12239574.610254506</v>
      </c>
      <c r="D250" s="600" t="s">
        <v>476</v>
      </c>
      <c r="E250" s="599">
        <v>12227855.081298828</v>
      </c>
      <c r="F250" s="549">
        <v>0</v>
      </c>
    </row>
    <row r="251" spans="1:6">
      <c r="A251" s="558"/>
      <c r="B251" s="535"/>
      <c r="C251" s="603">
        <v>12239574.610254506</v>
      </c>
      <c r="D251" s="603">
        <v>0</v>
      </c>
      <c r="E251" s="603">
        <v>12227855.081298828</v>
      </c>
    </row>
    <row r="252" spans="1:6">
      <c r="A252" s="558"/>
      <c r="B252" s="31"/>
      <c r="D252" s="600"/>
    </row>
    <row r="253" spans="1:6" s="551" customFormat="1">
      <c r="A253" s="558" t="s">
        <v>1247</v>
      </c>
      <c r="B253" s="520" t="s">
        <v>1248</v>
      </c>
      <c r="C253" s="599">
        <v>1738987.95</v>
      </c>
      <c r="D253" s="600">
        <v>1455125</v>
      </c>
      <c r="E253" s="599">
        <v>1809967.05</v>
      </c>
    </row>
    <row r="254" spans="1:6" s="551" customFormat="1">
      <c r="A254" s="558" t="s">
        <v>1245</v>
      </c>
      <c r="B254" s="520" t="s">
        <v>1246</v>
      </c>
      <c r="C254" s="599">
        <v>507655.90857346053</v>
      </c>
      <c r="D254" s="600" t="s">
        <v>476</v>
      </c>
      <c r="E254" s="599">
        <v>2526744</v>
      </c>
    </row>
    <row r="255" spans="1:6" s="551" customFormat="1">
      <c r="A255" s="558" t="s">
        <v>1033</v>
      </c>
      <c r="B255" s="520" t="s">
        <v>1124</v>
      </c>
      <c r="C255" s="599">
        <v>207211.56211234818</v>
      </c>
      <c r="D255" s="600" t="s">
        <v>476</v>
      </c>
      <c r="E255" s="599">
        <v>0</v>
      </c>
    </row>
    <row r="256" spans="1:6" s="551" customFormat="1">
      <c r="A256" s="558" t="s">
        <v>1243</v>
      </c>
      <c r="B256" s="520" t="s">
        <v>1244</v>
      </c>
      <c r="C256" s="599">
        <v>121401.5513345448</v>
      </c>
      <c r="D256" s="600" t="s">
        <v>476</v>
      </c>
      <c r="E256" s="599">
        <v>382500</v>
      </c>
    </row>
    <row r="257" spans="1:7">
      <c r="C257" s="603">
        <v>2575256.9720203537</v>
      </c>
      <c r="D257" s="603">
        <v>1455125</v>
      </c>
      <c r="E257" s="603">
        <v>4719211.05</v>
      </c>
      <c r="F257" s="583" t="s">
        <v>2399</v>
      </c>
      <c r="G257" s="535" t="s">
        <v>1152</v>
      </c>
    </row>
    <row r="258" spans="1:7">
      <c r="A258" s="558"/>
      <c r="B258" s="31"/>
      <c r="D258" s="600"/>
    </row>
    <row r="259" spans="1:7">
      <c r="A259" s="535" t="s">
        <v>1324</v>
      </c>
      <c r="B259" s="31" t="s">
        <v>1351</v>
      </c>
      <c r="C259" s="599">
        <v>1.1641532182693481E-10</v>
      </c>
      <c r="D259" s="600" t="s">
        <v>476</v>
      </c>
      <c r="E259" s="599">
        <v>0</v>
      </c>
      <c r="F259" s="565"/>
    </row>
    <row r="260" spans="1:7">
      <c r="A260" s="535" t="s">
        <v>1326</v>
      </c>
      <c r="B260" s="31" t="s">
        <v>1327</v>
      </c>
      <c r="C260" s="599">
        <v>5.8207660913467407E-11</v>
      </c>
      <c r="D260" s="600" t="s">
        <v>476</v>
      </c>
      <c r="E260" s="599">
        <v>0</v>
      </c>
      <c r="F260" s="565"/>
    </row>
    <row r="261" spans="1:7" s="551" customFormat="1">
      <c r="A261" s="558" t="s">
        <v>901</v>
      </c>
      <c r="B261" s="520" t="s">
        <v>902</v>
      </c>
      <c r="C261" s="599">
        <v>0</v>
      </c>
      <c r="D261" s="600" t="s">
        <v>476</v>
      </c>
      <c r="E261" s="600" t="s">
        <v>476</v>
      </c>
    </row>
    <row r="262" spans="1:7" s="551" customFormat="1">
      <c r="A262" s="558" t="s">
        <v>903</v>
      </c>
      <c r="B262" s="520" t="s">
        <v>904</v>
      </c>
      <c r="C262" s="599">
        <v>0</v>
      </c>
      <c r="D262" s="600" t="s">
        <v>476</v>
      </c>
      <c r="E262" s="600">
        <v>0</v>
      </c>
    </row>
    <row r="263" spans="1:7">
      <c r="A263" s="558" t="s">
        <v>870</v>
      </c>
      <c r="B263" s="31" t="s">
        <v>984</v>
      </c>
      <c r="C263" s="599">
        <v>0</v>
      </c>
      <c r="D263" s="600" t="s">
        <v>476</v>
      </c>
      <c r="E263" s="599">
        <v>0</v>
      </c>
    </row>
    <row r="264" spans="1:7">
      <c r="A264" s="558" t="s">
        <v>871</v>
      </c>
      <c r="B264" s="31" t="s">
        <v>87</v>
      </c>
      <c r="C264" s="599">
        <v>0</v>
      </c>
      <c r="D264" s="600" t="s">
        <v>476</v>
      </c>
      <c r="E264" s="599">
        <v>0</v>
      </c>
    </row>
    <row r="265" spans="1:7">
      <c r="A265" s="558" t="s">
        <v>872</v>
      </c>
      <c r="B265" s="31" t="s">
        <v>873</v>
      </c>
      <c r="C265" s="599">
        <v>0</v>
      </c>
      <c r="D265" s="600" t="s">
        <v>476</v>
      </c>
      <c r="E265" s="599">
        <v>0</v>
      </c>
    </row>
    <row r="266" spans="1:7">
      <c r="A266" s="558" t="s">
        <v>105</v>
      </c>
      <c r="B266" s="31" t="s">
        <v>106</v>
      </c>
      <c r="C266" s="599">
        <v>0</v>
      </c>
      <c r="D266" s="600" t="s">
        <v>476</v>
      </c>
      <c r="E266" s="600" t="s">
        <v>476</v>
      </c>
    </row>
    <row r="267" spans="1:7">
      <c r="A267" s="558" t="s">
        <v>107</v>
      </c>
      <c r="B267" s="31" t="s">
        <v>108</v>
      </c>
      <c r="C267" s="599">
        <v>0</v>
      </c>
      <c r="D267" s="600" t="s">
        <v>476</v>
      </c>
      <c r="E267" s="600" t="s">
        <v>476</v>
      </c>
    </row>
    <row r="268" spans="1:7">
      <c r="A268" s="558" t="s">
        <v>109</v>
      </c>
      <c r="B268" s="31" t="s">
        <v>110</v>
      </c>
      <c r="C268" s="599">
        <v>0</v>
      </c>
      <c r="D268" s="600" t="s">
        <v>476</v>
      </c>
      <c r="E268" s="599">
        <v>0</v>
      </c>
    </row>
    <row r="269" spans="1:7">
      <c r="A269" s="558" t="s">
        <v>111</v>
      </c>
      <c r="B269" s="31" t="s">
        <v>391</v>
      </c>
      <c r="C269" s="599">
        <v>0</v>
      </c>
      <c r="D269" s="600" t="s">
        <v>476</v>
      </c>
      <c r="E269" s="600" t="s">
        <v>476</v>
      </c>
    </row>
    <row r="270" spans="1:7">
      <c r="A270" s="558" t="s">
        <v>112</v>
      </c>
      <c r="B270" s="31" t="s">
        <v>392</v>
      </c>
      <c r="C270" s="599">
        <v>0</v>
      </c>
      <c r="D270" s="600" t="s">
        <v>476</v>
      </c>
      <c r="E270" s="599">
        <v>0</v>
      </c>
    </row>
    <row r="271" spans="1:7">
      <c r="A271" s="535" t="s">
        <v>1304</v>
      </c>
      <c r="B271" s="31" t="s">
        <v>1344</v>
      </c>
      <c r="C271" s="599">
        <v>0</v>
      </c>
      <c r="D271" s="600" t="s">
        <v>476</v>
      </c>
      <c r="E271" s="599">
        <v>0</v>
      </c>
    </row>
    <row r="272" spans="1:7">
      <c r="A272" s="558" t="s">
        <v>905</v>
      </c>
      <c r="B272" s="31" t="s">
        <v>986</v>
      </c>
      <c r="C272" s="599">
        <v>0</v>
      </c>
      <c r="D272" s="600" t="s">
        <v>476</v>
      </c>
      <c r="E272" s="600" t="s">
        <v>476</v>
      </c>
    </row>
    <row r="273" spans="1:6">
      <c r="A273" s="558" t="s">
        <v>206</v>
      </c>
      <c r="B273" s="31" t="s">
        <v>398</v>
      </c>
      <c r="C273" s="599">
        <v>0</v>
      </c>
      <c r="D273" s="600" t="s">
        <v>476</v>
      </c>
      <c r="E273" s="599">
        <v>0</v>
      </c>
    </row>
    <row r="274" spans="1:6">
      <c r="A274" s="558" t="s">
        <v>874</v>
      </c>
      <c r="B274" s="31" t="s">
        <v>399</v>
      </c>
      <c r="C274" s="599">
        <v>0</v>
      </c>
      <c r="D274" s="600" t="s">
        <v>476</v>
      </c>
      <c r="E274" s="599">
        <v>0</v>
      </c>
    </row>
    <row r="275" spans="1:6">
      <c r="A275" s="535" t="s">
        <v>1340</v>
      </c>
      <c r="B275" s="31" t="s">
        <v>1341</v>
      </c>
      <c r="C275" s="599">
        <v>2276713.6601330857</v>
      </c>
      <c r="D275" s="600" t="s">
        <v>476</v>
      </c>
      <c r="E275" s="599">
        <v>2247643.2600000002</v>
      </c>
    </row>
    <row r="276" spans="1:6">
      <c r="A276" s="535" t="s">
        <v>1318</v>
      </c>
      <c r="B276" s="31" t="s">
        <v>1319</v>
      </c>
      <c r="C276" s="599">
        <v>-1.4551915228366852E-10</v>
      </c>
      <c r="D276" s="600" t="s">
        <v>476</v>
      </c>
      <c r="E276" s="599">
        <v>0</v>
      </c>
      <c r="F276" s="565"/>
    </row>
    <row r="277" spans="1:6">
      <c r="A277" s="558" t="s">
        <v>22</v>
      </c>
      <c r="B277" s="31" t="s">
        <v>395</v>
      </c>
      <c r="C277" s="599">
        <v>0</v>
      </c>
      <c r="D277" s="600" t="s">
        <v>476</v>
      </c>
      <c r="E277" s="600" t="s">
        <v>476</v>
      </c>
    </row>
    <row r="278" spans="1:6">
      <c r="A278" s="558" t="s">
        <v>204</v>
      </c>
      <c r="B278" s="31" t="s">
        <v>396</v>
      </c>
      <c r="C278" s="599">
        <v>0</v>
      </c>
      <c r="D278" s="600" t="s">
        <v>476</v>
      </c>
      <c r="E278" s="599">
        <v>0</v>
      </c>
    </row>
    <row r="279" spans="1:6">
      <c r="A279" s="558" t="s">
        <v>205</v>
      </c>
      <c r="B279" s="31" t="s">
        <v>397</v>
      </c>
      <c r="C279" s="599">
        <v>0</v>
      </c>
      <c r="D279" s="600" t="s">
        <v>476</v>
      </c>
      <c r="E279" s="599">
        <v>0</v>
      </c>
    </row>
    <row r="280" spans="1:6" s="551" customFormat="1">
      <c r="A280" s="558" t="s">
        <v>378</v>
      </c>
      <c r="B280" s="520" t="s">
        <v>379</v>
      </c>
      <c r="C280" s="599">
        <v>694130.33568300004</v>
      </c>
      <c r="D280" s="600" t="s">
        <v>476</v>
      </c>
      <c r="E280" s="600" t="s">
        <v>476</v>
      </c>
    </row>
    <row r="281" spans="1:6" s="551" customFormat="1">
      <c r="A281" s="558" t="s">
        <v>380</v>
      </c>
      <c r="B281" s="520" t="s">
        <v>381</v>
      </c>
      <c r="C281" s="599">
        <v>950</v>
      </c>
      <c r="D281" s="600" t="s">
        <v>476</v>
      </c>
      <c r="E281" s="600" t="s">
        <v>476</v>
      </c>
    </row>
    <row r="282" spans="1:6" s="551" customFormat="1">
      <c r="A282" s="558" t="s">
        <v>382</v>
      </c>
      <c r="B282" s="520" t="s">
        <v>383</v>
      </c>
      <c r="C282" s="599">
        <v>833771.47808026301</v>
      </c>
      <c r="D282" s="600" t="s">
        <v>476</v>
      </c>
      <c r="E282" s="599">
        <v>0</v>
      </c>
    </row>
    <row r="283" spans="1:6">
      <c r="A283" s="558" t="s">
        <v>0</v>
      </c>
      <c r="B283" s="31" t="s">
        <v>1</v>
      </c>
      <c r="C283" s="599">
        <v>0</v>
      </c>
      <c r="D283" s="600" t="s">
        <v>476</v>
      </c>
      <c r="E283" s="599">
        <v>0</v>
      </c>
    </row>
    <row r="284" spans="1:6">
      <c r="A284" s="558" t="s">
        <v>2</v>
      </c>
      <c r="B284" s="31" t="s">
        <v>3</v>
      </c>
      <c r="C284" s="599">
        <v>0</v>
      </c>
      <c r="D284" s="600" t="s">
        <v>476</v>
      </c>
      <c r="E284" s="599">
        <v>0</v>
      </c>
    </row>
    <row r="285" spans="1:6" s="551" customFormat="1">
      <c r="A285" s="558" t="s">
        <v>384</v>
      </c>
      <c r="B285" s="520" t="s">
        <v>385</v>
      </c>
      <c r="C285" s="599">
        <v>-1528851.8137632632</v>
      </c>
      <c r="D285" s="600" t="s">
        <v>476</v>
      </c>
      <c r="E285" s="599">
        <v>0</v>
      </c>
    </row>
    <row r="286" spans="1:6" s="551" customFormat="1">
      <c r="A286" s="558" t="s">
        <v>1025</v>
      </c>
      <c r="B286" s="31" t="s">
        <v>1238</v>
      </c>
      <c r="C286" s="599">
        <v>0</v>
      </c>
      <c r="D286" s="600" t="s">
        <v>476</v>
      </c>
      <c r="E286" s="600" t="s">
        <v>476</v>
      </c>
    </row>
    <row r="287" spans="1:6" s="551" customFormat="1">
      <c r="A287" s="558" t="s">
        <v>1026</v>
      </c>
      <c r="B287" s="31" t="s">
        <v>1026</v>
      </c>
      <c r="C287" s="599"/>
      <c r="D287" s="600"/>
      <c r="E287" s="599"/>
    </row>
    <row r="288" spans="1:6" s="551" customFormat="1">
      <c r="A288" s="31" t="s">
        <v>1302</v>
      </c>
      <c r="B288" s="520" t="s">
        <v>1343</v>
      </c>
      <c r="C288" s="599">
        <v>266551.23047870921</v>
      </c>
      <c r="D288" s="600" t="s">
        <v>476</v>
      </c>
      <c r="E288" s="599">
        <v>277430.86</v>
      </c>
    </row>
    <row r="289" spans="1:6">
      <c r="A289" s="558" t="s">
        <v>544</v>
      </c>
      <c r="B289" s="31" t="s">
        <v>988</v>
      </c>
      <c r="C289" s="599">
        <v>0</v>
      </c>
      <c r="D289" s="600" t="s">
        <v>476</v>
      </c>
      <c r="E289" s="600" t="s">
        <v>476</v>
      </c>
    </row>
    <row r="290" spans="1:6">
      <c r="A290" s="558" t="s">
        <v>728</v>
      </c>
      <c r="B290" s="31" t="s">
        <v>393</v>
      </c>
      <c r="C290" s="599">
        <v>0</v>
      </c>
      <c r="D290" s="600" t="s">
        <v>476</v>
      </c>
      <c r="E290" s="599">
        <v>0</v>
      </c>
    </row>
    <row r="291" spans="1:6">
      <c r="A291" s="558" t="s">
        <v>729</v>
      </c>
      <c r="B291" s="31" t="s">
        <v>336</v>
      </c>
      <c r="C291" s="599">
        <v>1546494.9160307385</v>
      </c>
      <c r="D291" s="600" t="s">
        <v>476</v>
      </c>
      <c r="E291" s="599">
        <v>1609617.16</v>
      </c>
    </row>
    <row r="292" spans="1:6">
      <c r="A292" s="558" t="s">
        <v>545</v>
      </c>
      <c r="B292" s="31" t="s">
        <v>989</v>
      </c>
      <c r="C292" s="599">
        <v>150885.54517211593</v>
      </c>
      <c r="D292" s="600" t="s">
        <v>476</v>
      </c>
      <c r="E292" s="600" t="s">
        <v>476</v>
      </c>
    </row>
    <row r="293" spans="1:6">
      <c r="A293" s="558" t="s">
        <v>774</v>
      </c>
      <c r="B293" s="31" t="s">
        <v>343</v>
      </c>
      <c r="C293" s="599">
        <v>2670.5</v>
      </c>
      <c r="D293" s="600" t="s">
        <v>476</v>
      </c>
      <c r="E293" s="599">
        <v>2779.5</v>
      </c>
    </row>
    <row r="294" spans="1:6">
      <c r="A294" s="558" t="s">
        <v>775</v>
      </c>
      <c r="B294" s="31" t="s">
        <v>344</v>
      </c>
      <c r="C294" s="599">
        <v>157143.49537398713</v>
      </c>
      <c r="D294" s="600" t="s">
        <v>476</v>
      </c>
      <c r="E294" s="599">
        <v>320601.65000000002</v>
      </c>
    </row>
    <row r="295" spans="1:6">
      <c r="A295" s="558" t="s">
        <v>803</v>
      </c>
      <c r="B295" s="31" t="s">
        <v>990</v>
      </c>
      <c r="C295" s="599">
        <v>0</v>
      </c>
      <c r="D295" s="600" t="s">
        <v>476</v>
      </c>
      <c r="E295" s="600" t="s">
        <v>476</v>
      </c>
    </row>
    <row r="296" spans="1:6">
      <c r="A296" s="558" t="s">
        <v>804</v>
      </c>
      <c r="B296" s="31" t="s">
        <v>394</v>
      </c>
      <c r="C296" s="599">
        <v>0</v>
      </c>
      <c r="D296" s="600" t="s">
        <v>476</v>
      </c>
      <c r="E296" s="600" t="s">
        <v>476</v>
      </c>
    </row>
    <row r="297" spans="1:6">
      <c r="A297" s="558" t="s">
        <v>802</v>
      </c>
      <c r="B297" s="31" t="s">
        <v>90</v>
      </c>
      <c r="C297" s="599">
        <v>9800</v>
      </c>
      <c r="D297" s="600" t="s">
        <v>476</v>
      </c>
      <c r="E297" s="599">
        <v>10200</v>
      </c>
    </row>
    <row r="298" spans="1:6">
      <c r="A298" s="558" t="s">
        <v>23</v>
      </c>
      <c r="B298" s="31" t="s">
        <v>963</v>
      </c>
      <c r="C298" s="599">
        <v>24500</v>
      </c>
      <c r="D298" s="600" t="s">
        <v>476</v>
      </c>
      <c r="E298" s="599">
        <v>25500</v>
      </c>
    </row>
    <row r="299" spans="1:6">
      <c r="A299" s="598" t="s">
        <v>1983</v>
      </c>
      <c r="B299" s="598" t="s">
        <v>1984</v>
      </c>
      <c r="C299" s="640">
        <v>58800</v>
      </c>
      <c r="D299" s="827">
        <v>0</v>
      </c>
      <c r="E299" s="827">
        <v>61200</v>
      </c>
    </row>
    <row r="300" spans="1:6">
      <c r="A300" s="558" t="s">
        <v>807</v>
      </c>
      <c r="B300" s="31" t="s">
        <v>356</v>
      </c>
      <c r="C300" s="599">
        <v>306050.95767458808</v>
      </c>
      <c r="D300" s="600" t="s">
        <v>476</v>
      </c>
      <c r="E300" s="599">
        <v>318542.84000000003</v>
      </c>
    </row>
    <row r="301" spans="1:6">
      <c r="A301" s="558" t="s">
        <v>104</v>
      </c>
      <c r="B301" s="31" t="s">
        <v>355</v>
      </c>
      <c r="C301" s="599">
        <v>365671.2806767486</v>
      </c>
      <c r="D301" s="600" t="s">
        <v>476</v>
      </c>
      <c r="E301" s="599">
        <v>429266.28</v>
      </c>
    </row>
    <row r="302" spans="1:6">
      <c r="A302" s="558" t="s">
        <v>521</v>
      </c>
      <c r="B302" s="31" t="s">
        <v>522</v>
      </c>
      <c r="C302" s="599">
        <v>4900</v>
      </c>
      <c r="D302" s="600" t="s">
        <v>476</v>
      </c>
      <c r="E302" s="599">
        <v>5100</v>
      </c>
    </row>
    <row r="303" spans="1:6">
      <c r="A303" s="735" t="s">
        <v>1127</v>
      </c>
      <c r="B303" s="736" t="s">
        <v>1242</v>
      </c>
      <c r="C303" s="737">
        <v>200000</v>
      </c>
      <c r="D303" s="738" t="s">
        <v>476</v>
      </c>
      <c r="E303" s="737">
        <v>0</v>
      </c>
      <c r="F303" s="734"/>
    </row>
    <row r="304" spans="1:6">
      <c r="A304" s="558" t="s">
        <v>519</v>
      </c>
      <c r="B304" s="31" t="s">
        <v>257</v>
      </c>
      <c r="C304" s="599">
        <v>0</v>
      </c>
      <c r="D304" s="600" t="s">
        <v>476</v>
      </c>
      <c r="E304" s="599">
        <v>0</v>
      </c>
    </row>
    <row r="305" spans="1:8">
      <c r="A305" s="558" t="s">
        <v>520</v>
      </c>
      <c r="B305" s="31" t="s">
        <v>254</v>
      </c>
      <c r="C305" s="599">
        <v>0</v>
      </c>
      <c r="D305" s="600" t="s">
        <v>476</v>
      </c>
      <c r="E305" s="599">
        <v>0</v>
      </c>
    </row>
    <row r="306" spans="1:8">
      <c r="A306" s="558" t="s">
        <v>1174</v>
      </c>
      <c r="B306" s="31" t="s">
        <v>1175</v>
      </c>
      <c r="C306" s="599">
        <v>0</v>
      </c>
      <c r="D306" s="600" t="s">
        <v>476</v>
      </c>
      <c r="E306" s="599">
        <v>0</v>
      </c>
    </row>
    <row r="307" spans="1:8">
      <c r="A307" s="558" t="s">
        <v>1142</v>
      </c>
      <c r="B307" s="31" t="s">
        <v>1141</v>
      </c>
      <c r="C307" s="599">
        <v>0</v>
      </c>
      <c r="D307" s="600" t="s">
        <v>476</v>
      </c>
      <c r="E307" s="599">
        <v>0</v>
      </c>
    </row>
    <row r="308" spans="1:8">
      <c r="A308" s="558"/>
      <c r="D308" s="600"/>
    </row>
    <row r="309" spans="1:8">
      <c r="A309" s="558" t="s">
        <v>308</v>
      </c>
      <c r="B309" s="31" t="s">
        <v>893</v>
      </c>
      <c r="C309" s="599">
        <v>567369.92726007989</v>
      </c>
      <c r="D309" s="600" t="s">
        <v>476</v>
      </c>
      <c r="E309" s="599">
        <v>666042.96</v>
      </c>
    </row>
    <row r="310" spans="1:8">
      <c r="A310" s="558" t="s">
        <v>912</v>
      </c>
      <c r="B310" s="31" t="s">
        <v>913</v>
      </c>
      <c r="C310" s="599">
        <v>190854.41650318308</v>
      </c>
      <c r="D310" s="600" t="s">
        <v>476</v>
      </c>
      <c r="E310" s="600">
        <v>198644.39</v>
      </c>
    </row>
    <row r="311" spans="1:8" s="551" customFormat="1">
      <c r="A311" s="558" t="s">
        <v>363</v>
      </c>
      <c r="B311" s="520" t="s">
        <v>364</v>
      </c>
      <c r="C311" s="599">
        <v>203603.33707826084</v>
      </c>
      <c r="D311" s="600" t="s">
        <v>476</v>
      </c>
      <c r="E311" s="600" t="s">
        <v>476</v>
      </c>
    </row>
    <row r="312" spans="1:8" s="551" customFormat="1">
      <c r="A312" s="558" t="s">
        <v>365</v>
      </c>
      <c r="B312" s="520" t="s">
        <v>366</v>
      </c>
      <c r="C312" s="599">
        <v>1104581.3172541671</v>
      </c>
      <c r="D312" s="600" t="s">
        <v>476</v>
      </c>
      <c r="E312" s="599">
        <v>1535695.03</v>
      </c>
    </row>
    <row r="313" spans="1:8" s="551" customFormat="1" ht="15.75" customHeight="1">
      <c r="A313" s="598" t="s">
        <v>1599</v>
      </c>
      <c r="B313" s="598" t="s">
        <v>1600</v>
      </c>
      <c r="C313" s="599">
        <v>39560</v>
      </c>
      <c r="D313" s="600">
        <v>0</v>
      </c>
      <c r="E313" s="599">
        <v>46440</v>
      </c>
      <c r="G313" s="547" t="s">
        <v>2400</v>
      </c>
    </row>
    <row r="314" spans="1:8" ht="14.25" customHeight="1">
      <c r="A314" s="558" t="s">
        <v>116</v>
      </c>
      <c r="B314" s="31" t="s">
        <v>890</v>
      </c>
      <c r="C314" s="599">
        <v>17150</v>
      </c>
      <c r="D314" s="600" t="s">
        <v>476</v>
      </c>
      <c r="E314" s="599">
        <v>17850</v>
      </c>
    </row>
    <row r="315" spans="1:8" s="551" customFormat="1">
      <c r="A315" s="535" t="s">
        <v>1316</v>
      </c>
      <c r="B315" s="598" t="s">
        <v>1349</v>
      </c>
      <c r="C315" s="599">
        <v>126500</v>
      </c>
      <c r="D315" s="600" t="s">
        <v>476</v>
      </c>
      <c r="E315" s="599">
        <v>148500</v>
      </c>
      <c r="G315" s="547"/>
    </row>
    <row r="316" spans="1:8">
      <c r="A316" s="558"/>
      <c r="B316" s="31"/>
      <c r="D316" s="600"/>
    </row>
    <row r="317" spans="1:8">
      <c r="C317" s="603">
        <v>7619800.5836356645</v>
      </c>
      <c r="D317" s="603">
        <v>0</v>
      </c>
      <c r="E317" s="603">
        <v>7921053.9300000006</v>
      </c>
      <c r="F317" s="583" t="s">
        <v>2399</v>
      </c>
      <c r="G317" s="535" t="s">
        <v>736</v>
      </c>
    </row>
    <row r="318" spans="1:8">
      <c r="A318" s="558"/>
      <c r="B318" s="31"/>
      <c r="D318" s="600"/>
    </row>
    <row r="319" spans="1:8">
      <c r="A319" s="535" t="s">
        <v>1336</v>
      </c>
      <c r="B319" s="586" t="s">
        <v>1337</v>
      </c>
      <c r="C319" s="599">
        <v>-4165936.8200000003</v>
      </c>
      <c r="D319" s="600" t="s">
        <v>476</v>
      </c>
      <c r="E319" s="599">
        <v>165750</v>
      </c>
      <c r="F319" s="565"/>
      <c r="G319" s="830"/>
      <c r="H319" s="576"/>
    </row>
    <row r="320" spans="1:8">
      <c r="A320" s="558" t="s">
        <v>1249</v>
      </c>
      <c r="B320" s="31" t="s">
        <v>1250</v>
      </c>
      <c r="C320" s="599">
        <v>0</v>
      </c>
      <c r="D320" s="600" t="s">
        <v>476</v>
      </c>
      <c r="E320" s="599">
        <v>0</v>
      </c>
    </row>
    <row r="321" spans="1:7">
      <c r="A321" s="558" t="s">
        <v>1001</v>
      </c>
      <c r="B321" s="31" t="s">
        <v>1002</v>
      </c>
      <c r="C321" s="599">
        <v>0</v>
      </c>
      <c r="D321" s="600" t="s">
        <v>476</v>
      </c>
      <c r="E321" s="599">
        <v>0</v>
      </c>
    </row>
    <row r="322" spans="1:7">
      <c r="A322" s="558" t="s">
        <v>991</v>
      </c>
      <c r="B322" s="31" t="s">
        <v>964</v>
      </c>
      <c r="C322" s="599">
        <v>0</v>
      </c>
      <c r="D322" s="600" t="s">
        <v>476</v>
      </c>
      <c r="E322" s="599">
        <v>0</v>
      </c>
    </row>
    <row r="323" spans="1:7">
      <c r="A323" s="558" t="s">
        <v>982</v>
      </c>
      <c r="B323" s="31" t="s">
        <v>1239</v>
      </c>
      <c r="C323" s="599">
        <v>0</v>
      </c>
      <c r="D323" s="600" t="s">
        <v>476</v>
      </c>
      <c r="E323" s="599">
        <v>0</v>
      </c>
    </row>
    <row r="324" spans="1:7">
      <c r="A324" s="558" t="s">
        <v>1125</v>
      </c>
      <c r="B324" s="31" t="s">
        <v>1240</v>
      </c>
      <c r="C324" s="599">
        <v>0</v>
      </c>
      <c r="D324" s="600" t="s">
        <v>476</v>
      </c>
      <c r="E324" s="599">
        <v>0</v>
      </c>
    </row>
    <row r="325" spans="1:7">
      <c r="A325" s="558" t="s">
        <v>1126</v>
      </c>
      <c r="B325" s="31" t="s">
        <v>1241</v>
      </c>
      <c r="C325" s="599">
        <v>0</v>
      </c>
      <c r="D325" s="600" t="s">
        <v>476</v>
      </c>
      <c r="E325" s="599">
        <v>0</v>
      </c>
    </row>
    <row r="326" spans="1:7">
      <c r="A326" s="558" t="s">
        <v>1129</v>
      </c>
      <c r="B326" s="31" t="s">
        <v>1128</v>
      </c>
      <c r="C326" s="599">
        <v>0</v>
      </c>
      <c r="D326" s="600" t="s">
        <v>476</v>
      </c>
      <c r="E326" s="599">
        <v>0</v>
      </c>
    </row>
    <row r="327" spans="1:7">
      <c r="A327" s="558" t="s">
        <v>1007</v>
      </c>
      <c r="B327" s="31" t="s">
        <v>1008</v>
      </c>
      <c r="C327" s="599">
        <v>0</v>
      </c>
      <c r="D327" s="600" t="s">
        <v>476</v>
      </c>
      <c r="E327" s="599">
        <v>0</v>
      </c>
    </row>
    <row r="328" spans="1:7" s="551" customFormat="1">
      <c r="A328" s="558" t="s">
        <v>351</v>
      </c>
      <c r="B328" s="31" t="s">
        <v>256</v>
      </c>
      <c r="C328" s="599">
        <v>1283018.4413638033</v>
      </c>
      <c r="D328" s="600" t="s">
        <v>476</v>
      </c>
      <c r="E328" s="599">
        <v>1335386.5410113058</v>
      </c>
    </row>
    <row r="329" spans="1:7" s="551" customFormat="1">
      <c r="A329" s="558" t="s">
        <v>1168</v>
      </c>
      <c r="B329" s="31" t="s">
        <v>1169</v>
      </c>
      <c r="C329" s="599">
        <v>1307168.3876853017</v>
      </c>
      <c r="D329" s="600" t="s">
        <v>476</v>
      </c>
      <c r="E329" s="599">
        <v>1360522.199427559</v>
      </c>
    </row>
    <row r="330" spans="1:7" s="551" customFormat="1">
      <c r="A330" s="558" t="s">
        <v>1176</v>
      </c>
      <c r="B330" s="31" t="s">
        <v>1177</v>
      </c>
      <c r="C330" s="599">
        <v>0</v>
      </c>
      <c r="D330" s="600" t="s">
        <v>476</v>
      </c>
      <c r="E330" s="599">
        <v>0</v>
      </c>
    </row>
    <row r="331" spans="1:7">
      <c r="A331" s="558" t="s">
        <v>359</v>
      </c>
      <c r="B331" s="520" t="s">
        <v>1163</v>
      </c>
      <c r="C331" s="599">
        <v>0</v>
      </c>
      <c r="D331" s="600" t="s">
        <v>476</v>
      </c>
      <c r="E331" s="599">
        <v>0</v>
      </c>
    </row>
    <row r="332" spans="1:7">
      <c r="D332" s="600"/>
    </row>
    <row r="333" spans="1:7">
      <c r="C333" s="603">
        <v>-1575749.9909508955</v>
      </c>
      <c r="D333" s="603">
        <v>0</v>
      </c>
      <c r="E333" s="603">
        <v>2861658.7404388646</v>
      </c>
      <c r="F333" s="583" t="s">
        <v>2399</v>
      </c>
      <c r="G333" s="535" t="s">
        <v>738</v>
      </c>
    </row>
    <row r="334" spans="1:7">
      <c r="A334" s="558"/>
      <c r="B334" s="31"/>
      <c r="D334" s="600"/>
    </row>
    <row r="335" spans="1:7">
      <c r="A335" s="535" t="s">
        <v>1342</v>
      </c>
      <c r="B335" s="586" t="s">
        <v>311</v>
      </c>
      <c r="C335" s="599">
        <v>1070296.828184834</v>
      </c>
      <c r="D335" s="600">
        <v>2517076.0658849995</v>
      </c>
      <c r="E335" s="599">
        <v>1844651.2</v>
      </c>
      <c r="F335" s="565"/>
    </row>
    <row r="336" spans="1:7">
      <c r="A336" s="558" t="s">
        <v>1034</v>
      </c>
      <c r="B336" s="31" t="s">
        <v>1035</v>
      </c>
      <c r="C336" s="599">
        <v>6057.1741806815107</v>
      </c>
      <c r="D336" s="600" t="s">
        <v>476</v>
      </c>
      <c r="E336" s="599">
        <v>0</v>
      </c>
      <c r="F336" s="549"/>
    </row>
    <row r="337" spans="1:8">
      <c r="A337" s="558"/>
      <c r="B337" s="535"/>
      <c r="C337" s="603">
        <v>1076354.0023655156</v>
      </c>
      <c r="D337" s="603">
        <v>2517076.0658849995</v>
      </c>
      <c r="E337" s="603">
        <v>1844651.2</v>
      </c>
    </row>
    <row r="338" spans="1:8" ht="13.5" thickBot="1">
      <c r="C338" s="606">
        <v>64656396.127130918</v>
      </c>
      <c r="D338" s="606">
        <v>125891797.51074617</v>
      </c>
      <c r="E338" s="606">
        <v>89172684.095468134</v>
      </c>
    </row>
    <row r="339" spans="1:8">
      <c r="D339" s="600"/>
      <c r="E339" s="600"/>
    </row>
    <row r="340" spans="1:8" outlineLevel="1">
      <c r="A340" s="31" t="s">
        <v>52</v>
      </c>
      <c r="B340" s="536" t="s">
        <v>894</v>
      </c>
      <c r="C340" s="607">
        <v>1143173.4688300458</v>
      </c>
      <c r="D340" s="607">
        <v>0</v>
      </c>
      <c r="E340" s="607">
        <v>1030339.9800000001</v>
      </c>
    </row>
    <row r="341" spans="1:8" outlineLevel="1">
      <c r="A341" s="31" t="s">
        <v>539</v>
      </c>
      <c r="B341" s="536" t="s">
        <v>47</v>
      </c>
      <c r="C341" s="607">
        <v>32755606.403626062</v>
      </c>
      <c r="D341" s="607">
        <v>73481490.472647071</v>
      </c>
      <c r="E341" s="607">
        <v>38657406.565029263</v>
      </c>
    </row>
    <row r="342" spans="1:8" outlineLevel="1">
      <c r="A342" s="31" t="s">
        <v>48</v>
      </c>
      <c r="B342" s="536" t="s">
        <v>49</v>
      </c>
      <c r="C342" s="607">
        <v>24829291.620155849</v>
      </c>
      <c r="D342" s="607">
        <v>49269609.972214095</v>
      </c>
      <c r="E342" s="607">
        <v>41504936.040438861</v>
      </c>
    </row>
    <row r="343" spans="1:8" outlineLevel="1">
      <c r="A343" s="31" t="s">
        <v>50</v>
      </c>
      <c r="B343" s="536" t="s">
        <v>51</v>
      </c>
      <c r="C343" s="607">
        <v>4851970.6321534393</v>
      </c>
      <c r="D343" s="607">
        <v>1455125</v>
      </c>
      <c r="E343" s="607">
        <v>6966854.3100000005</v>
      </c>
    </row>
    <row r="344" spans="1:8" outlineLevel="1">
      <c r="A344" s="31" t="s">
        <v>67</v>
      </c>
      <c r="B344" s="536" t="s">
        <v>68</v>
      </c>
      <c r="C344" s="607">
        <v>1076354.0023655156</v>
      </c>
      <c r="D344" s="607">
        <v>2517076.0658849995</v>
      </c>
      <c r="E344" s="607">
        <v>1844651.2</v>
      </c>
    </row>
    <row r="345" spans="1:8" ht="13.5" outlineLevel="1" thickBot="1">
      <c r="A345" s="31" t="s">
        <v>252</v>
      </c>
      <c r="B345" s="536" t="s">
        <v>253</v>
      </c>
      <c r="C345" s="608">
        <v>64656396.127130918</v>
      </c>
      <c r="D345" s="608">
        <v>126723301.51074617</v>
      </c>
      <c r="E345" s="608">
        <v>90004188.095468119</v>
      </c>
    </row>
    <row r="346" spans="1:8" outlineLevel="1">
      <c r="A346" s="31"/>
      <c r="B346" s="536"/>
      <c r="C346" s="607"/>
      <c r="D346" s="607"/>
      <c r="E346" s="607"/>
    </row>
    <row r="347" spans="1:8" outlineLevel="1">
      <c r="A347" s="537" t="s">
        <v>1273</v>
      </c>
      <c r="B347" s="536" t="s">
        <v>1274</v>
      </c>
      <c r="C347" s="607">
        <v>64656396.127130911</v>
      </c>
      <c r="D347" s="607">
        <v>126723301.51074617</v>
      </c>
      <c r="E347" s="607">
        <v>90004188.095468134</v>
      </c>
      <c r="H347" s="575"/>
    </row>
    <row r="348" spans="1:8">
      <c r="A348" s="217"/>
      <c r="B348" s="217"/>
      <c r="D348" s="600"/>
      <c r="E348" s="600"/>
    </row>
    <row r="349" spans="1:8">
      <c r="C349" s="609">
        <v>0</v>
      </c>
    </row>
    <row r="352" spans="1:8">
      <c r="C352" s="599">
        <v>0</v>
      </c>
    </row>
  </sheetData>
  <conditionalFormatting sqref="A334 A229:A245 A226:A227 A89:A129 A318 A258 A336:A337 A178:A182 A184:A210 A213:A223 A261:A270 A272:A274 A314 A67:A85 A4:A57 A62:A65 A87 A146:A171 A132:A139 A173:A176 A277:A287 A316 A320:A331 A289:A298 A248:A256 A59 A300:A312">
    <cfRule type="containsText" dxfId="54" priority="25" operator="containsText" text="Unit">
      <formula>NOT(ISERROR(SEARCH("Unit",A4)))</formula>
    </cfRule>
  </conditionalFormatting>
  <conditionalFormatting sqref="A250">
    <cfRule type="containsText" dxfId="53" priority="24" operator="containsText" text="Unit">
      <formula>NOT(ISERROR(SEARCH("Unit",A250)))</formula>
    </cfRule>
  </conditionalFormatting>
  <conditionalFormatting sqref="A337 A334 A94:A129 A251:A256 A229:A245 A226:A227 A146:A171 A132:A139 A89:A92 A318 A258 A320:A331 A314 A178:A182 A184:A210 A213:A223 A248:A249 A261:A270 A272:A274 A277:A287 A67:A85 A4:A57 A62:A65 A87 A173:A176 A316 A289:A298 A59 A300:A312">
    <cfRule type="duplicateValues" dxfId="52" priority="26"/>
  </conditionalFormatting>
  <conditionalFormatting sqref="A337 A334 A251:A256 A229:A245 A226:A227 A146:A171 A132:A139 A89:A129 A318 A258 A320:A332 A314 A178:A182 A184:A210 A213:A223 A248:A249 A261:A270 A272:A274 A277:A287 A67:A85 A4:A57 A62:A65 A87 A173:A176 A316 A289:A298 A59 A300:A312">
    <cfRule type="duplicateValues" dxfId="51" priority="27"/>
  </conditionalFormatting>
  <conditionalFormatting sqref="F333">
    <cfRule type="containsText" dxfId="50" priority="20" operator="containsText" text="Unit">
      <formula>NOT(ISERROR(SEARCH("Unit",F333)))</formula>
    </cfRule>
  </conditionalFormatting>
  <conditionalFormatting sqref="F333">
    <cfRule type="duplicateValues" dxfId="49" priority="21"/>
  </conditionalFormatting>
  <conditionalFormatting sqref="F333">
    <cfRule type="duplicateValues" dxfId="48" priority="22"/>
  </conditionalFormatting>
  <conditionalFormatting sqref="B138">
    <cfRule type="containsText" dxfId="47" priority="17" operator="containsText" text="Unit">
      <formula>NOT(ISERROR(SEARCH("Unit",B138)))</formula>
    </cfRule>
  </conditionalFormatting>
  <conditionalFormatting sqref="B138">
    <cfRule type="duplicateValues" dxfId="46" priority="18"/>
  </conditionalFormatting>
  <conditionalFormatting sqref="B138">
    <cfRule type="duplicateValues" dxfId="45" priority="19"/>
  </conditionalFormatting>
  <conditionalFormatting sqref="A130:A131">
    <cfRule type="containsText" dxfId="44" priority="14" operator="containsText" text="Unit">
      <formula>NOT(ISERROR(SEARCH("Unit",A130)))</formula>
    </cfRule>
  </conditionalFormatting>
  <conditionalFormatting sqref="A130:A131">
    <cfRule type="duplicateValues" dxfId="43" priority="15"/>
  </conditionalFormatting>
  <conditionalFormatting sqref="A130:A131">
    <cfRule type="duplicateValues" dxfId="42" priority="16"/>
  </conditionalFormatting>
  <conditionalFormatting sqref="B130:B131">
    <cfRule type="containsText" dxfId="41" priority="11" operator="containsText" text="Unit">
      <formula>NOT(ISERROR(SEARCH("Unit",B130)))</formula>
    </cfRule>
  </conditionalFormatting>
  <conditionalFormatting sqref="B130:B131">
    <cfRule type="duplicateValues" dxfId="40" priority="12"/>
  </conditionalFormatting>
  <conditionalFormatting sqref="B130:B131">
    <cfRule type="duplicateValues" dxfId="39" priority="13"/>
  </conditionalFormatting>
  <conditionalFormatting sqref="F317">
    <cfRule type="containsText" dxfId="38" priority="8" operator="containsText" text="Unit">
      <formula>NOT(ISERROR(SEARCH("Unit",F317)))</formula>
    </cfRule>
  </conditionalFormatting>
  <conditionalFormatting sqref="F317">
    <cfRule type="duplicateValues" dxfId="37" priority="9"/>
  </conditionalFormatting>
  <conditionalFormatting sqref="F317">
    <cfRule type="duplicateValues" dxfId="36" priority="10"/>
  </conditionalFormatting>
  <conditionalFormatting sqref="F257">
    <cfRule type="containsText" dxfId="35" priority="5" operator="containsText" text="Unit">
      <formula>NOT(ISERROR(SEARCH("Unit",F257)))</formula>
    </cfRule>
  </conditionalFormatting>
  <conditionalFormatting sqref="F257">
    <cfRule type="duplicateValues" dxfId="34" priority="6"/>
  </conditionalFormatting>
  <conditionalFormatting sqref="F257">
    <cfRule type="duplicateValues" dxfId="33" priority="7"/>
  </conditionalFormatting>
  <conditionalFormatting sqref="B1:B1048576">
    <cfRule type="duplicateValues" dxfId="32" priority="3"/>
  </conditionalFormatting>
  <conditionalFormatting sqref="A172">
    <cfRule type="duplicateValues" dxfId="31" priority="2"/>
  </conditionalFormatting>
  <conditionalFormatting sqref="C172">
    <cfRule type="duplicateValues" dxfId="30" priority="1"/>
  </conditionalFormatting>
  <pageMargins left="0.26" right="0.18" top="0.21" bottom="0.34" header="0.15748031496062992" footer="0.16"/>
  <pageSetup paperSize="9" fitToHeight="0" orientation="landscape" r:id="rId1"/>
  <headerFooter alignWithMargins="0">
    <oddFooter>&amp;L&amp;D &amp;T&amp;R&amp;F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018"/>
  <sheetViews>
    <sheetView topLeftCell="A822" workbookViewId="0">
      <selection activeCell="B842" sqref="B1:B1048576"/>
    </sheetView>
  </sheetViews>
  <sheetFormatPr defaultRowHeight="12.75"/>
  <cols>
    <col min="1" max="1" width="20" customWidth="1"/>
    <col min="2" max="2" width="50" customWidth="1"/>
    <col min="4" max="4" width="18.5703125" style="10" customWidth="1"/>
    <col min="5" max="5" width="18.85546875" style="10" customWidth="1"/>
    <col min="6" max="6" width="16" style="10" bestFit="1" customWidth="1"/>
    <col min="7" max="7" width="12.140625" customWidth="1"/>
    <col min="8" max="8" width="19" customWidth="1"/>
  </cols>
  <sheetData>
    <row r="1" spans="1:7">
      <c r="A1" s="551"/>
      <c r="B1" s="551"/>
      <c r="D1"/>
      <c r="G1" s="10"/>
    </row>
    <row r="2" spans="1:7">
      <c r="A2" s="551"/>
      <c r="B2" s="551"/>
      <c r="D2"/>
      <c r="E2" s="588" t="s">
        <v>471</v>
      </c>
      <c r="F2" s="649"/>
      <c r="G2" s="649"/>
    </row>
    <row r="3" spans="1:7">
      <c r="A3" s="551"/>
      <c r="B3" s="551"/>
      <c r="D3"/>
      <c r="E3" s="589" t="s">
        <v>1295</v>
      </c>
      <c r="F3" s="648"/>
      <c r="G3" s="648"/>
    </row>
    <row r="4" spans="1:7" ht="33.75">
      <c r="A4" s="551"/>
      <c r="B4" s="551"/>
      <c r="D4"/>
      <c r="E4" s="590" t="s">
        <v>472</v>
      </c>
      <c r="F4" s="650"/>
      <c r="G4" s="650"/>
    </row>
    <row r="5" spans="1:7">
      <c r="A5" s="551"/>
      <c r="B5" s="551"/>
      <c r="D5"/>
      <c r="F5" s="577"/>
      <c r="G5" s="577"/>
    </row>
    <row r="6" spans="1:7">
      <c r="A6" s="551"/>
      <c r="B6" s="568" t="s">
        <v>345</v>
      </c>
      <c r="C6" s="520" t="s">
        <v>346</v>
      </c>
      <c r="D6"/>
      <c r="E6" s="10">
        <v>406757.43723771011</v>
      </c>
      <c r="F6" s="578">
        <f>VLOOKUP(B6,'Essbase Download working'!$A$4:$C$426,3,0)</f>
        <v>406757.43723771011</v>
      </c>
      <c r="G6" s="578">
        <f>E6-F6</f>
        <v>0</v>
      </c>
    </row>
    <row r="7" spans="1:7" s="551" customFormat="1">
      <c r="B7" s="568" t="s">
        <v>899</v>
      </c>
      <c r="C7" s="520" t="s">
        <v>900</v>
      </c>
      <c r="E7" s="10">
        <v>3100</v>
      </c>
      <c r="F7" s="578">
        <f>VLOOKUP(B7,'Essbase Download working'!$A$4:$C$426,3,0)</f>
        <v>3100</v>
      </c>
      <c r="G7" s="578">
        <f t="shared" ref="G7:G70" si="0">E7-F7</f>
        <v>0</v>
      </c>
    </row>
    <row r="8" spans="1:7" s="551" customFormat="1">
      <c r="B8" s="568" t="s">
        <v>347</v>
      </c>
      <c r="C8" s="520" t="s">
        <v>348</v>
      </c>
      <c r="E8" s="10">
        <v>-243726.46106231533</v>
      </c>
      <c r="F8" s="578">
        <f>VLOOKUP(B8,'Essbase Download working'!$A$4:$C$426,3,0)</f>
        <v>-243726.46106231533</v>
      </c>
      <c r="G8" s="578">
        <f t="shared" si="0"/>
        <v>0</v>
      </c>
    </row>
    <row r="9" spans="1:7" s="551" customFormat="1">
      <c r="B9" s="568" t="s">
        <v>349</v>
      </c>
      <c r="C9" s="520" t="s">
        <v>350</v>
      </c>
      <c r="E9" s="10">
        <v>100000</v>
      </c>
      <c r="F9" s="578">
        <f>VLOOKUP(B9,'Essbase Download working'!$A$4:$C$426,3,0)</f>
        <v>100000</v>
      </c>
      <c r="G9" s="578">
        <f t="shared" si="0"/>
        <v>0</v>
      </c>
    </row>
    <row r="10" spans="1:7">
      <c r="A10" s="551"/>
      <c r="B10" s="565" t="s">
        <v>1302</v>
      </c>
      <c r="C10" s="565" t="s">
        <v>1343</v>
      </c>
      <c r="D10" s="2"/>
      <c r="E10" s="566">
        <v>266130.97617539478</v>
      </c>
      <c r="F10" s="578"/>
      <c r="G10" s="578"/>
    </row>
    <row r="11" spans="1:7">
      <c r="A11" s="551"/>
      <c r="B11" s="520"/>
      <c r="C11" s="520"/>
      <c r="D11"/>
      <c r="F11" s="578"/>
      <c r="G11" s="578">
        <f t="shared" si="0"/>
        <v>0</v>
      </c>
    </row>
    <row r="12" spans="1:7">
      <c r="A12" s="551"/>
      <c r="B12" s="570" t="s">
        <v>546</v>
      </c>
      <c r="C12" s="520" t="s">
        <v>985</v>
      </c>
      <c r="D12"/>
      <c r="E12" s="10">
        <v>776902.97805268841</v>
      </c>
      <c r="F12" s="578">
        <f>VLOOKUP(B12,'Essbase Download working'!$A$4:$C$426,3,0)</f>
        <v>776902.97805268841</v>
      </c>
      <c r="G12" s="578">
        <f t="shared" si="0"/>
        <v>0</v>
      </c>
    </row>
    <row r="13" spans="1:7" s="551" customFormat="1">
      <c r="B13" s="570" t="s">
        <v>805</v>
      </c>
      <c r="C13" s="520" t="s">
        <v>352</v>
      </c>
      <c r="E13" s="10">
        <v>10000</v>
      </c>
      <c r="F13" s="578">
        <f>VLOOKUP(B13,'Essbase Download working'!$A$4:$C$426,3,0)</f>
        <v>10000</v>
      </c>
      <c r="G13" s="578">
        <f t="shared" si="0"/>
        <v>0</v>
      </c>
    </row>
    <row r="14" spans="1:7" s="551" customFormat="1">
      <c r="B14" s="570" t="s">
        <v>806</v>
      </c>
      <c r="C14" s="520" t="s">
        <v>353</v>
      </c>
      <c r="E14" s="10">
        <v>-836902.97805268841</v>
      </c>
      <c r="F14" s="578">
        <f>VLOOKUP(B14,'Essbase Download working'!$A$4:$C$426,3,0)</f>
        <v>-836902.97805268841</v>
      </c>
      <c r="G14" s="578">
        <f t="shared" si="0"/>
        <v>0</v>
      </c>
    </row>
    <row r="15" spans="1:7">
      <c r="A15" s="551"/>
      <c r="B15" s="570" t="s">
        <v>1170</v>
      </c>
      <c r="C15" s="520" t="s">
        <v>1171</v>
      </c>
      <c r="D15"/>
      <c r="E15" s="10">
        <v>0</v>
      </c>
      <c r="F15" s="578">
        <f>VLOOKUP(B15,'Essbase Download working'!$A$4:$C$426,3,0)</f>
        <v>0</v>
      </c>
      <c r="G15" s="578">
        <f t="shared" si="0"/>
        <v>0</v>
      </c>
    </row>
    <row r="16" spans="1:7">
      <c r="A16" s="551"/>
      <c r="B16" s="570" t="s">
        <v>1355</v>
      </c>
      <c r="C16" s="520" t="s">
        <v>1356</v>
      </c>
      <c r="D16"/>
      <c r="E16" s="10">
        <v>0</v>
      </c>
      <c r="F16" s="578"/>
      <c r="G16" s="578">
        <f t="shared" si="0"/>
        <v>0</v>
      </c>
    </row>
    <row r="17" spans="1:7">
      <c r="A17" s="551"/>
      <c r="B17" s="570" t="s">
        <v>1357</v>
      </c>
      <c r="C17" s="520" t="s">
        <v>1358</v>
      </c>
      <c r="D17"/>
      <c r="E17" s="10">
        <v>0</v>
      </c>
      <c r="F17" s="578"/>
      <c r="G17" s="578">
        <f t="shared" si="0"/>
        <v>0</v>
      </c>
    </row>
    <row r="18" spans="1:7">
      <c r="A18" s="551"/>
      <c r="B18" s="570" t="s">
        <v>301</v>
      </c>
      <c r="C18" s="520" t="s">
        <v>302</v>
      </c>
      <c r="D18"/>
      <c r="E18" s="10">
        <v>0</v>
      </c>
      <c r="F18" s="578">
        <f>VLOOKUP(B18,'Essbase Download working'!$A$4:$C$426,3,0)</f>
        <v>0</v>
      </c>
      <c r="G18" s="578">
        <f t="shared" si="0"/>
        <v>0</v>
      </c>
    </row>
    <row r="19" spans="1:7">
      <c r="A19" s="551"/>
      <c r="B19" s="570" t="s">
        <v>1172</v>
      </c>
      <c r="C19" s="520" t="s">
        <v>1173</v>
      </c>
      <c r="D19"/>
      <c r="E19" s="10">
        <v>0</v>
      </c>
      <c r="F19" s="578">
        <f>VLOOKUP(B19,'Essbase Download working'!$A$4:$C$426,3,0)</f>
        <v>0</v>
      </c>
      <c r="G19" s="578">
        <f t="shared" si="0"/>
        <v>0</v>
      </c>
    </row>
    <row r="20" spans="1:7">
      <c r="A20" s="551"/>
      <c r="B20" s="570" t="s">
        <v>103</v>
      </c>
      <c r="C20" s="520" t="s">
        <v>354</v>
      </c>
      <c r="D20"/>
      <c r="E20" s="10">
        <v>50000</v>
      </c>
      <c r="F20" s="578">
        <f>VLOOKUP(B20,'Essbase Download working'!$A$4:$C$426,3,0)</f>
        <v>50000</v>
      </c>
      <c r="G20" s="578">
        <f t="shared" si="0"/>
        <v>0</v>
      </c>
    </row>
    <row r="21" spans="1:7">
      <c r="A21" s="551"/>
      <c r="B21" s="565" t="s">
        <v>1304</v>
      </c>
      <c r="C21" s="565" t="s">
        <v>1344</v>
      </c>
      <c r="D21" s="2"/>
      <c r="E21" s="566">
        <v>0</v>
      </c>
      <c r="F21" s="578"/>
      <c r="G21" s="578">
        <f t="shared" si="0"/>
        <v>0</v>
      </c>
    </row>
    <row r="22" spans="1:7">
      <c r="A22" s="551"/>
      <c r="B22" s="520"/>
      <c r="C22" s="520"/>
      <c r="D22"/>
      <c r="F22" s="578"/>
      <c r="G22" s="578">
        <f t="shared" si="0"/>
        <v>0</v>
      </c>
    </row>
    <row r="23" spans="1:7">
      <c r="A23" s="551"/>
      <c r="B23" s="520" t="s">
        <v>1359</v>
      </c>
      <c r="C23" s="520" t="s">
        <v>1360</v>
      </c>
      <c r="D23"/>
      <c r="E23" s="10">
        <v>0</v>
      </c>
      <c r="F23" s="578"/>
      <c r="G23" s="578">
        <f t="shared" si="0"/>
        <v>0</v>
      </c>
    </row>
    <row r="24" spans="1:7" s="551" customFormat="1">
      <c r="B24" s="520" t="s">
        <v>1361</v>
      </c>
      <c r="C24" s="520" t="s">
        <v>1362</v>
      </c>
      <c r="E24" s="10">
        <v>0</v>
      </c>
      <c r="F24" s="578"/>
      <c r="G24" s="578">
        <f t="shared" si="0"/>
        <v>0</v>
      </c>
    </row>
    <row r="25" spans="1:7" s="551" customFormat="1">
      <c r="B25" s="520" t="s">
        <v>1363</v>
      </c>
      <c r="C25" s="520" t="s">
        <v>1364</v>
      </c>
      <c r="E25" s="10">
        <v>0</v>
      </c>
      <c r="F25" s="578"/>
      <c r="G25" s="578">
        <f t="shared" si="0"/>
        <v>0</v>
      </c>
    </row>
    <row r="26" spans="1:7" s="551" customFormat="1">
      <c r="B26" s="520" t="s">
        <v>1365</v>
      </c>
      <c r="C26" s="520" t="s">
        <v>1366</v>
      </c>
      <c r="E26" s="10">
        <v>0</v>
      </c>
      <c r="F26" s="578"/>
      <c r="G26" s="578">
        <f t="shared" si="0"/>
        <v>0</v>
      </c>
    </row>
    <row r="27" spans="1:7" s="551" customFormat="1">
      <c r="B27" s="520" t="s">
        <v>1367</v>
      </c>
      <c r="C27" s="520" t="s">
        <v>1368</v>
      </c>
      <c r="E27" s="10">
        <v>0</v>
      </c>
      <c r="F27" s="578"/>
      <c r="G27" s="578">
        <f t="shared" si="0"/>
        <v>0</v>
      </c>
    </row>
    <row r="28" spans="1:7">
      <c r="A28" s="551"/>
      <c r="B28" s="520" t="s">
        <v>1369</v>
      </c>
      <c r="C28" s="520" t="s">
        <v>1370</v>
      </c>
      <c r="D28"/>
      <c r="E28" s="10">
        <v>0</v>
      </c>
      <c r="F28" s="578"/>
      <c r="G28" s="578">
        <f t="shared" si="0"/>
        <v>0</v>
      </c>
    </row>
    <row r="29" spans="1:7">
      <c r="A29" s="551"/>
      <c r="B29" s="520" t="s">
        <v>1371</v>
      </c>
      <c r="C29" s="520" t="s">
        <v>1372</v>
      </c>
      <c r="D29"/>
      <c r="E29" s="10">
        <v>0</v>
      </c>
      <c r="F29" s="578"/>
      <c r="G29" s="578">
        <f t="shared" si="0"/>
        <v>0</v>
      </c>
    </row>
    <row r="30" spans="1:7">
      <c r="A30" s="551"/>
      <c r="B30" s="520" t="s">
        <v>1373</v>
      </c>
      <c r="C30" s="520" t="s">
        <v>1374</v>
      </c>
      <c r="D30"/>
      <c r="E30" s="10">
        <v>0</v>
      </c>
      <c r="F30" s="578"/>
      <c r="G30" s="578">
        <f t="shared" si="0"/>
        <v>0</v>
      </c>
    </row>
    <row r="31" spans="1:7">
      <c r="A31" s="551"/>
      <c r="B31" s="520" t="s">
        <v>1375</v>
      </c>
      <c r="C31" s="520" t="s">
        <v>1376</v>
      </c>
      <c r="D31"/>
      <c r="E31" s="10">
        <v>0</v>
      </c>
      <c r="F31" s="578"/>
      <c r="G31" s="578">
        <f t="shared" si="0"/>
        <v>0</v>
      </c>
    </row>
    <row r="32" spans="1:7">
      <c r="A32" s="551"/>
      <c r="B32" s="520" t="s">
        <v>1129</v>
      </c>
      <c r="C32" s="520" t="s">
        <v>1128</v>
      </c>
      <c r="D32"/>
      <c r="E32" s="10">
        <v>0</v>
      </c>
      <c r="F32" s="578"/>
      <c r="G32" s="578">
        <f t="shared" si="0"/>
        <v>0</v>
      </c>
    </row>
    <row r="33" spans="1:7">
      <c r="A33" s="551"/>
      <c r="B33" s="520" t="s">
        <v>1142</v>
      </c>
      <c r="C33" s="520" t="s">
        <v>1141</v>
      </c>
      <c r="D33"/>
      <c r="E33" s="10">
        <v>0</v>
      </c>
      <c r="F33" s="578"/>
      <c r="G33" s="578">
        <f t="shared" si="0"/>
        <v>0</v>
      </c>
    </row>
    <row r="34" spans="1:7">
      <c r="A34" s="551"/>
      <c r="B34" s="520" t="s">
        <v>1377</v>
      </c>
      <c r="C34" s="520" t="s">
        <v>1378</v>
      </c>
      <c r="D34"/>
      <c r="E34" s="10">
        <v>0</v>
      </c>
      <c r="F34" s="578"/>
      <c r="G34" s="578">
        <f t="shared" si="0"/>
        <v>0</v>
      </c>
    </row>
    <row r="35" spans="1:7">
      <c r="A35" s="551"/>
      <c r="B35" s="520" t="s">
        <v>1379</v>
      </c>
      <c r="C35" s="520" t="s">
        <v>1380</v>
      </c>
      <c r="D35"/>
      <c r="E35" s="10">
        <v>0</v>
      </c>
      <c r="F35" s="578"/>
      <c r="G35" s="578">
        <f t="shared" si="0"/>
        <v>0</v>
      </c>
    </row>
    <row r="36" spans="1:7">
      <c r="A36" s="551"/>
      <c r="B36" s="520" t="s">
        <v>1381</v>
      </c>
      <c r="C36" s="520" t="s">
        <v>1382</v>
      </c>
      <c r="D36"/>
      <c r="E36" s="10">
        <v>0</v>
      </c>
      <c r="F36" s="578"/>
      <c r="G36" s="578">
        <f t="shared" si="0"/>
        <v>0</v>
      </c>
    </row>
    <row r="37" spans="1:7" s="1" customFormat="1">
      <c r="B37" s="582" t="s">
        <v>104</v>
      </c>
      <c r="C37" s="31" t="s">
        <v>355</v>
      </c>
      <c r="E37" s="571">
        <v>330220.38287995121</v>
      </c>
      <c r="F37" s="578">
        <f>VLOOKUP(B37,'Essbase Download working'!$A$4:$C$426,3,0)</f>
        <v>330220.38287995121</v>
      </c>
      <c r="G37" s="578">
        <f t="shared" si="0"/>
        <v>0</v>
      </c>
    </row>
    <row r="38" spans="1:7" s="1" customFormat="1">
      <c r="B38" s="582" t="s">
        <v>807</v>
      </c>
      <c r="C38" s="31" t="s">
        <v>356</v>
      </c>
      <c r="E38" s="571">
        <v>279699.94297710434</v>
      </c>
      <c r="F38" s="578">
        <f>VLOOKUP(B38,'Essbase Download working'!$A$4:$C$426,3,0)</f>
        <v>279699.94297710434</v>
      </c>
      <c r="G38" s="578">
        <f t="shared" si="0"/>
        <v>0</v>
      </c>
    </row>
    <row r="39" spans="1:7" s="1" customFormat="1">
      <c r="B39" s="31" t="s">
        <v>1383</v>
      </c>
      <c r="C39" s="31" t="s">
        <v>1384</v>
      </c>
      <c r="E39" s="571">
        <v>0</v>
      </c>
      <c r="F39" s="578"/>
      <c r="G39" s="578">
        <f t="shared" si="0"/>
        <v>0</v>
      </c>
    </row>
    <row r="40" spans="1:7" s="1" customFormat="1">
      <c r="B40" s="31" t="s">
        <v>1385</v>
      </c>
      <c r="C40" s="31" t="s">
        <v>1386</v>
      </c>
      <c r="E40" s="571">
        <v>0</v>
      </c>
      <c r="F40" s="578"/>
      <c r="G40" s="578">
        <f t="shared" si="0"/>
        <v>0</v>
      </c>
    </row>
    <row r="41" spans="1:7" s="1" customFormat="1">
      <c r="B41" s="31" t="s">
        <v>1387</v>
      </c>
      <c r="C41" s="31" t="s">
        <v>1388</v>
      </c>
      <c r="E41" s="572" t="s">
        <v>476</v>
      </c>
      <c r="F41" s="578"/>
      <c r="G41" s="578">
        <f t="shared" si="0"/>
        <v>0</v>
      </c>
    </row>
    <row r="42" spans="1:7" s="1" customFormat="1">
      <c r="B42" s="31" t="s">
        <v>1389</v>
      </c>
      <c r="C42" s="31" t="s">
        <v>1390</v>
      </c>
      <c r="E42" s="572" t="s">
        <v>476</v>
      </c>
      <c r="F42" s="578"/>
      <c r="G42" s="578">
        <f t="shared" si="0"/>
        <v>0</v>
      </c>
    </row>
    <row r="43" spans="1:7" s="1" customFormat="1">
      <c r="B43" s="31" t="s">
        <v>1391</v>
      </c>
      <c r="C43" s="31" t="s">
        <v>1392</v>
      </c>
      <c r="E43" s="571">
        <v>0</v>
      </c>
      <c r="F43" s="578"/>
      <c r="G43" s="578">
        <f t="shared" si="0"/>
        <v>0</v>
      </c>
    </row>
    <row r="44" spans="1:7" s="1" customFormat="1">
      <c r="B44" s="31" t="s">
        <v>1393</v>
      </c>
      <c r="C44" s="31" t="s">
        <v>1394</v>
      </c>
      <c r="E44" s="572">
        <v>0</v>
      </c>
      <c r="F44" s="578"/>
      <c r="G44" s="578">
        <f t="shared" si="0"/>
        <v>0</v>
      </c>
    </row>
    <row r="45" spans="1:7" s="1" customFormat="1">
      <c r="B45" s="31" t="s">
        <v>519</v>
      </c>
      <c r="C45" s="31" t="s">
        <v>257</v>
      </c>
      <c r="E45" s="572">
        <v>0</v>
      </c>
      <c r="F45" s="578"/>
      <c r="G45" s="578">
        <f t="shared" si="0"/>
        <v>0</v>
      </c>
    </row>
    <row r="46" spans="1:7" s="1" customFormat="1">
      <c r="B46" s="582" t="s">
        <v>520</v>
      </c>
      <c r="C46" s="31" t="s">
        <v>254</v>
      </c>
      <c r="E46" s="571">
        <v>0</v>
      </c>
      <c r="F46" s="578"/>
      <c r="G46" s="578">
        <f t="shared" si="0"/>
        <v>0</v>
      </c>
    </row>
    <row r="47" spans="1:7" s="1" customFormat="1">
      <c r="B47" s="31" t="s">
        <v>1395</v>
      </c>
      <c r="C47" s="31" t="s">
        <v>1396</v>
      </c>
      <c r="E47" s="571">
        <v>0</v>
      </c>
      <c r="F47" s="578"/>
      <c r="G47" s="578">
        <f t="shared" si="0"/>
        <v>0</v>
      </c>
    </row>
    <row r="48" spans="1:7" s="1" customFormat="1">
      <c r="B48" s="582" t="s">
        <v>1174</v>
      </c>
      <c r="C48" s="31" t="s">
        <v>1175</v>
      </c>
      <c r="E48" s="571">
        <v>0</v>
      </c>
      <c r="F48" s="578"/>
      <c r="G48" s="578">
        <f t="shared" si="0"/>
        <v>0</v>
      </c>
    </row>
    <row r="49" spans="1:7" s="576" customFormat="1">
      <c r="B49" s="537" t="s">
        <v>1397</v>
      </c>
      <c r="C49" s="537" t="s">
        <v>1398</v>
      </c>
      <c r="E49" s="577">
        <v>0</v>
      </c>
      <c r="F49" s="578"/>
      <c r="G49" s="578">
        <f t="shared" si="0"/>
        <v>0</v>
      </c>
    </row>
    <row r="50" spans="1:7" s="1" customFormat="1">
      <c r="B50" s="31" t="s">
        <v>1399</v>
      </c>
      <c r="C50" s="31" t="s">
        <v>1400</v>
      </c>
      <c r="E50" s="571">
        <v>0</v>
      </c>
      <c r="F50" s="578"/>
      <c r="G50" s="578">
        <f t="shared" si="0"/>
        <v>0</v>
      </c>
    </row>
    <row r="51" spans="1:7" s="1" customFormat="1">
      <c r="B51" s="31" t="s">
        <v>1401</v>
      </c>
      <c r="C51" s="31" t="s">
        <v>1402</v>
      </c>
      <c r="E51" s="571">
        <v>0</v>
      </c>
      <c r="F51" s="578"/>
      <c r="G51" s="578">
        <f t="shared" si="0"/>
        <v>0</v>
      </c>
    </row>
    <row r="52" spans="1:7" s="1" customFormat="1">
      <c r="B52" s="31" t="s">
        <v>1403</v>
      </c>
      <c r="C52" s="31" t="s">
        <v>1404</v>
      </c>
      <c r="E52" s="571">
        <v>0</v>
      </c>
      <c r="F52" s="578"/>
      <c r="G52" s="578">
        <f t="shared" si="0"/>
        <v>0</v>
      </c>
    </row>
    <row r="53" spans="1:7" s="1" customFormat="1">
      <c r="B53" s="537" t="s">
        <v>1405</v>
      </c>
      <c r="C53" s="31" t="s">
        <v>1406</v>
      </c>
      <c r="E53" s="571">
        <v>0</v>
      </c>
      <c r="F53" s="578"/>
      <c r="G53" s="578">
        <f t="shared" si="0"/>
        <v>0</v>
      </c>
    </row>
    <row r="54" spans="1:7" s="573" customFormat="1">
      <c r="B54" s="581" t="s">
        <v>521</v>
      </c>
      <c r="C54" s="31" t="s">
        <v>522</v>
      </c>
      <c r="D54" s="1"/>
      <c r="E54" s="571">
        <v>4900</v>
      </c>
      <c r="F54" s="578">
        <f>VLOOKUP(B54,'Essbase Download working'!$A$4:$C$426,3,0)</f>
        <v>4900</v>
      </c>
      <c r="G54" s="578">
        <f t="shared" si="0"/>
        <v>0</v>
      </c>
    </row>
    <row r="55" spans="1:7" s="1" customFormat="1">
      <c r="B55" s="581" t="s">
        <v>1125</v>
      </c>
      <c r="C55" s="31" t="s">
        <v>1240</v>
      </c>
      <c r="E55" s="571">
        <v>0</v>
      </c>
      <c r="F55" s="578">
        <f>VLOOKUP(B55,'Essbase Download working'!$A$4:$C$426,3,0)</f>
        <v>0</v>
      </c>
      <c r="G55" s="578">
        <f t="shared" si="0"/>
        <v>0</v>
      </c>
    </row>
    <row r="56" spans="1:7" s="1" customFormat="1">
      <c r="B56" s="581" t="s">
        <v>1126</v>
      </c>
      <c r="C56" s="31" t="s">
        <v>1241</v>
      </c>
      <c r="E56" s="571">
        <v>0</v>
      </c>
      <c r="F56" s="578">
        <f>VLOOKUP(B56,'Essbase Download working'!$A$4:$C$426,3,0)</f>
        <v>0</v>
      </c>
      <c r="G56" s="578">
        <f t="shared" si="0"/>
        <v>0</v>
      </c>
    </row>
    <row r="57" spans="1:7" s="1" customFormat="1">
      <c r="B57" s="581" t="s">
        <v>1127</v>
      </c>
      <c r="C57" s="31" t="s">
        <v>1242</v>
      </c>
      <c r="E57" s="571">
        <v>200000</v>
      </c>
      <c r="F57" s="578">
        <f>VLOOKUP(B57,'Essbase Download working'!$A$4:$C$426,3,0)</f>
        <v>200000</v>
      </c>
      <c r="G57" s="578">
        <f t="shared" si="0"/>
        <v>0</v>
      </c>
    </row>
    <row r="58" spans="1:7" s="1" customFormat="1">
      <c r="B58" s="581" t="s">
        <v>982</v>
      </c>
      <c r="C58" s="31" t="s">
        <v>1239</v>
      </c>
      <c r="E58" s="571">
        <v>0</v>
      </c>
      <c r="F58" s="578">
        <f>VLOOKUP(B58,'Essbase Download working'!$A$4:$C$426,3,0)</f>
        <v>0</v>
      </c>
      <c r="G58" s="578">
        <f t="shared" si="0"/>
        <v>0</v>
      </c>
    </row>
    <row r="59" spans="1:7" s="1" customFormat="1">
      <c r="B59" s="558" t="s">
        <v>1407</v>
      </c>
      <c r="C59" s="31" t="s">
        <v>1408</v>
      </c>
      <c r="E59" s="571">
        <v>0</v>
      </c>
      <c r="F59" s="578"/>
      <c r="G59" s="578">
        <f t="shared" si="0"/>
        <v>0</v>
      </c>
    </row>
    <row r="60" spans="1:7" s="1" customFormat="1">
      <c r="B60" s="558" t="s">
        <v>1409</v>
      </c>
      <c r="C60" s="31" t="s">
        <v>1410</v>
      </c>
      <c r="E60" s="572" t="s">
        <v>476</v>
      </c>
      <c r="F60" s="578"/>
      <c r="G60" s="578">
        <f t="shared" si="0"/>
        <v>0</v>
      </c>
    </row>
    <row r="61" spans="1:7" s="1" customFormat="1">
      <c r="B61" s="558" t="s">
        <v>1308</v>
      </c>
      <c r="C61" s="31" t="s">
        <v>1346</v>
      </c>
      <c r="E61" s="571">
        <v>0</v>
      </c>
      <c r="F61" s="578"/>
      <c r="G61" s="578">
        <f t="shared" si="0"/>
        <v>0</v>
      </c>
    </row>
    <row r="62" spans="1:7" s="573" customFormat="1">
      <c r="B62" s="583" t="s">
        <v>1306</v>
      </c>
      <c r="C62" s="535" t="s">
        <v>1345</v>
      </c>
      <c r="E62" s="574">
        <v>814820.32585705561</v>
      </c>
      <c r="F62" s="578"/>
      <c r="G62" s="578"/>
    </row>
    <row r="63" spans="1:7" s="1" customFormat="1">
      <c r="B63" s="558"/>
      <c r="C63" s="31"/>
      <c r="E63" s="572"/>
      <c r="F63" s="578"/>
      <c r="G63" s="578">
        <f t="shared" si="0"/>
        <v>0</v>
      </c>
    </row>
    <row r="64" spans="1:7">
      <c r="A64" s="551"/>
      <c r="B64" s="520" t="s">
        <v>1174</v>
      </c>
      <c r="C64" s="520" t="s">
        <v>1175</v>
      </c>
      <c r="D64"/>
      <c r="E64" s="10">
        <v>0</v>
      </c>
      <c r="F64" s="578">
        <f>VLOOKUP(B64,'Essbase Download working'!$A$4:$C$426,3,0)</f>
        <v>0</v>
      </c>
      <c r="G64" s="578">
        <f t="shared" si="0"/>
        <v>0</v>
      </c>
    </row>
    <row r="65" spans="1:7">
      <c r="A65" s="551"/>
      <c r="B65" s="520" t="s">
        <v>1308</v>
      </c>
      <c r="C65" s="520" t="s">
        <v>1346</v>
      </c>
      <c r="D65"/>
      <c r="E65" s="10">
        <v>0</v>
      </c>
      <c r="F65" s="578"/>
      <c r="G65" s="578">
        <f t="shared" si="0"/>
        <v>0</v>
      </c>
    </row>
    <row r="66" spans="1:7" s="551" customFormat="1">
      <c r="B66" s="520"/>
      <c r="C66" s="520"/>
      <c r="E66" s="10"/>
      <c r="F66" s="578"/>
      <c r="G66" s="578">
        <f t="shared" si="0"/>
        <v>0</v>
      </c>
    </row>
    <row r="67" spans="1:7">
      <c r="A67" s="551"/>
      <c r="B67" s="520" t="s">
        <v>1310</v>
      </c>
      <c r="C67" s="520" t="s">
        <v>1347</v>
      </c>
      <c r="D67"/>
      <c r="E67" s="10">
        <v>0</v>
      </c>
      <c r="F67" s="578"/>
      <c r="G67" s="578">
        <f t="shared" si="0"/>
        <v>0</v>
      </c>
    </row>
    <row r="68" spans="1:7">
      <c r="A68" s="551"/>
      <c r="B68" s="520" t="s">
        <v>1312</v>
      </c>
      <c r="C68" s="520" t="s">
        <v>1348</v>
      </c>
      <c r="D68"/>
      <c r="E68" s="10">
        <v>0</v>
      </c>
      <c r="F68" s="578"/>
      <c r="G68" s="578">
        <f t="shared" si="0"/>
        <v>0</v>
      </c>
    </row>
    <row r="69" spans="1:7" s="551" customFormat="1">
      <c r="B69" s="520"/>
      <c r="C69" s="520"/>
      <c r="E69" s="10"/>
      <c r="F69" s="578"/>
      <c r="G69" s="578">
        <f t="shared" si="0"/>
        <v>0</v>
      </c>
    </row>
    <row r="70" spans="1:7">
      <c r="A70" s="551"/>
      <c r="B70" s="520" t="s">
        <v>22</v>
      </c>
      <c r="C70" s="520" t="s">
        <v>395</v>
      </c>
      <c r="D70"/>
      <c r="E70" s="10">
        <v>0</v>
      </c>
      <c r="F70" s="578"/>
      <c r="G70" s="578">
        <f t="shared" si="0"/>
        <v>0</v>
      </c>
    </row>
    <row r="71" spans="1:7" s="551" customFormat="1">
      <c r="B71" s="520" t="s">
        <v>1411</v>
      </c>
      <c r="C71" s="520" t="s">
        <v>1412</v>
      </c>
      <c r="E71" s="10">
        <v>0</v>
      </c>
      <c r="F71" s="578"/>
      <c r="G71" s="578">
        <f t="shared" ref="G71:G134" si="1">E71-F71</f>
        <v>0</v>
      </c>
    </row>
    <row r="72" spans="1:7" s="551" customFormat="1">
      <c r="B72" s="520" t="s">
        <v>1413</v>
      </c>
      <c r="C72" s="520" t="s">
        <v>1414</v>
      </c>
      <c r="E72" s="10">
        <v>0</v>
      </c>
      <c r="F72" s="578"/>
      <c r="G72" s="578">
        <f t="shared" si="1"/>
        <v>0</v>
      </c>
    </row>
    <row r="73" spans="1:7" s="551" customFormat="1">
      <c r="B73" s="520" t="s">
        <v>1415</v>
      </c>
      <c r="C73" s="520" t="s">
        <v>1416</v>
      </c>
      <c r="E73" s="10">
        <v>0</v>
      </c>
      <c r="F73" s="578"/>
      <c r="G73" s="578">
        <f t="shared" si="1"/>
        <v>0</v>
      </c>
    </row>
    <row r="74" spans="1:7" s="551" customFormat="1">
      <c r="B74" s="520" t="s">
        <v>1417</v>
      </c>
      <c r="C74" s="520" t="s">
        <v>1418</v>
      </c>
      <c r="E74" s="10">
        <v>0</v>
      </c>
      <c r="F74" s="578"/>
      <c r="G74" s="578">
        <f t="shared" si="1"/>
        <v>0</v>
      </c>
    </row>
    <row r="75" spans="1:7">
      <c r="A75" s="551"/>
      <c r="B75" s="520" t="s">
        <v>1419</v>
      </c>
      <c r="C75" s="520" t="s">
        <v>1420</v>
      </c>
      <c r="D75"/>
      <c r="E75" s="10">
        <v>0</v>
      </c>
      <c r="F75" s="578"/>
      <c r="G75" s="578">
        <f t="shared" si="1"/>
        <v>0</v>
      </c>
    </row>
    <row r="76" spans="1:7">
      <c r="A76" s="551"/>
      <c r="B76" s="520" t="s">
        <v>1421</v>
      </c>
      <c r="C76" s="520" t="s">
        <v>1422</v>
      </c>
      <c r="D76"/>
      <c r="E76" s="10">
        <v>0</v>
      </c>
      <c r="F76" s="578"/>
      <c r="G76" s="578">
        <f t="shared" si="1"/>
        <v>0</v>
      </c>
    </row>
    <row r="77" spans="1:7">
      <c r="A77" s="551"/>
      <c r="B77" s="520" t="s">
        <v>1423</v>
      </c>
      <c r="C77" s="520" t="s">
        <v>1424</v>
      </c>
      <c r="D77"/>
      <c r="E77" s="10">
        <v>0</v>
      </c>
      <c r="F77" s="578"/>
      <c r="G77" s="578">
        <f t="shared" si="1"/>
        <v>0</v>
      </c>
    </row>
    <row r="78" spans="1:7">
      <c r="A78" s="551"/>
      <c r="B78" s="520" t="s">
        <v>1425</v>
      </c>
      <c r="C78" s="520" t="s">
        <v>1426</v>
      </c>
      <c r="D78"/>
      <c r="E78" s="10">
        <v>0</v>
      </c>
      <c r="F78" s="578"/>
      <c r="G78" s="578">
        <f t="shared" si="1"/>
        <v>0</v>
      </c>
    </row>
    <row r="79" spans="1:7">
      <c r="A79" s="551"/>
      <c r="B79" s="520" t="s">
        <v>1427</v>
      </c>
      <c r="C79" s="520" t="s">
        <v>1428</v>
      </c>
      <c r="D79"/>
      <c r="E79" s="10">
        <v>0</v>
      </c>
      <c r="F79" s="578"/>
      <c r="G79" s="578">
        <f t="shared" si="1"/>
        <v>0</v>
      </c>
    </row>
    <row r="80" spans="1:7">
      <c r="A80" s="551"/>
      <c r="B80" s="520" t="s">
        <v>1429</v>
      </c>
      <c r="C80" s="520" t="s">
        <v>1430</v>
      </c>
      <c r="D80"/>
      <c r="E80" s="10">
        <v>0</v>
      </c>
      <c r="F80" s="578"/>
      <c r="G80" s="578">
        <f t="shared" si="1"/>
        <v>0</v>
      </c>
    </row>
    <row r="81" spans="1:7">
      <c r="A81" s="551"/>
      <c r="B81" s="520" t="s">
        <v>1431</v>
      </c>
      <c r="C81" s="520" t="s">
        <v>1432</v>
      </c>
      <c r="D81"/>
      <c r="E81" s="10">
        <v>0</v>
      </c>
      <c r="F81" s="578"/>
      <c r="G81" s="578">
        <f t="shared" si="1"/>
        <v>0</v>
      </c>
    </row>
    <row r="82" spans="1:7">
      <c r="A82" s="551"/>
      <c r="B82" s="520" t="s">
        <v>1433</v>
      </c>
      <c r="C82" s="520" t="s">
        <v>1434</v>
      </c>
      <c r="D82"/>
      <c r="E82" s="10">
        <v>0</v>
      </c>
      <c r="F82" s="578"/>
      <c r="G82" s="578">
        <f t="shared" si="1"/>
        <v>0</v>
      </c>
    </row>
    <row r="83" spans="1:7">
      <c r="A83" s="551"/>
      <c r="B83" s="520" t="s">
        <v>1435</v>
      </c>
      <c r="C83" s="520" t="s">
        <v>1436</v>
      </c>
      <c r="D83"/>
      <c r="E83" s="10">
        <v>0</v>
      </c>
      <c r="F83" s="578"/>
      <c r="G83" s="578">
        <f t="shared" si="1"/>
        <v>0</v>
      </c>
    </row>
    <row r="84" spans="1:7">
      <c r="A84" s="551"/>
      <c r="B84" s="520" t="s">
        <v>1437</v>
      </c>
      <c r="C84" s="520" t="s">
        <v>1438</v>
      </c>
      <c r="D84"/>
      <c r="E84" s="10">
        <v>0</v>
      </c>
      <c r="F84" s="578"/>
      <c r="G84" s="578">
        <f t="shared" si="1"/>
        <v>0</v>
      </c>
    </row>
    <row r="85" spans="1:7">
      <c r="A85" s="551"/>
      <c r="B85" s="520" t="s">
        <v>1439</v>
      </c>
      <c r="C85" s="520" t="s">
        <v>1440</v>
      </c>
      <c r="D85"/>
      <c r="E85" s="10">
        <v>0</v>
      </c>
      <c r="F85" s="578"/>
      <c r="G85" s="578">
        <f t="shared" si="1"/>
        <v>0</v>
      </c>
    </row>
    <row r="86" spans="1:7">
      <c r="A86" s="551"/>
      <c r="B86" s="520" t="s">
        <v>1441</v>
      </c>
      <c r="C86" s="520" t="s">
        <v>1442</v>
      </c>
      <c r="D86"/>
      <c r="E86" s="10">
        <v>0</v>
      </c>
      <c r="F86" s="578"/>
      <c r="G86" s="578">
        <f t="shared" si="1"/>
        <v>0</v>
      </c>
    </row>
    <row r="87" spans="1:7">
      <c r="A87" s="551"/>
      <c r="B87" s="520" t="s">
        <v>1443</v>
      </c>
      <c r="C87" s="520" t="s">
        <v>1444</v>
      </c>
      <c r="D87"/>
      <c r="E87" s="10">
        <v>0</v>
      </c>
      <c r="F87" s="578"/>
      <c r="G87" s="578">
        <f t="shared" si="1"/>
        <v>0</v>
      </c>
    </row>
    <row r="88" spans="1:7">
      <c r="A88" s="551"/>
      <c r="B88" s="520" t="s">
        <v>1445</v>
      </c>
      <c r="C88" s="520" t="s">
        <v>1446</v>
      </c>
      <c r="D88"/>
      <c r="E88" s="10">
        <v>0</v>
      </c>
      <c r="F88" s="578"/>
      <c r="G88" s="578">
        <f t="shared" si="1"/>
        <v>0</v>
      </c>
    </row>
    <row r="89" spans="1:7">
      <c r="A89" s="551"/>
      <c r="B89" s="520" t="s">
        <v>1447</v>
      </c>
      <c r="C89" s="520" t="s">
        <v>1448</v>
      </c>
      <c r="D89"/>
      <c r="E89" s="10">
        <v>0</v>
      </c>
      <c r="F89" s="578"/>
      <c r="G89" s="578">
        <f t="shared" si="1"/>
        <v>0</v>
      </c>
    </row>
    <row r="90" spans="1:7">
      <c r="A90" s="551"/>
      <c r="B90" s="520" t="s">
        <v>1449</v>
      </c>
      <c r="C90" s="520" t="s">
        <v>1450</v>
      </c>
      <c r="D90"/>
      <c r="E90" s="10">
        <v>0</v>
      </c>
      <c r="F90" s="578"/>
      <c r="G90" s="578">
        <f t="shared" si="1"/>
        <v>0</v>
      </c>
    </row>
    <row r="91" spans="1:7">
      <c r="A91" s="551"/>
      <c r="B91" s="520" t="s">
        <v>1451</v>
      </c>
      <c r="C91" s="520" t="s">
        <v>1452</v>
      </c>
      <c r="D91"/>
      <c r="E91" s="10">
        <v>0</v>
      </c>
      <c r="F91" s="578"/>
      <c r="G91" s="578">
        <f t="shared" si="1"/>
        <v>0</v>
      </c>
    </row>
    <row r="92" spans="1:7">
      <c r="A92" s="551"/>
      <c r="B92" s="520" t="s">
        <v>1453</v>
      </c>
      <c r="C92" s="520" t="s">
        <v>1454</v>
      </c>
      <c r="D92"/>
      <c r="E92" s="10">
        <v>0</v>
      </c>
      <c r="F92" s="578"/>
      <c r="G92" s="578">
        <f t="shared" si="1"/>
        <v>0</v>
      </c>
    </row>
    <row r="93" spans="1:7">
      <c r="A93" s="551"/>
      <c r="B93" s="520" t="s">
        <v>1455</v>
      </c>
      <c r="C93" s="520" t="s">
        <v>1456</v>
      </c>
      <c r="D93"/>
      <c r="E93" s="10">
        <v>0</v>
      </c>
      <c r="F93" s="578"/>
      <c r="G93" s="578">
        <f t="shared" si="1"/>
        <v>0</v>
      </c>
    </row>
    <row r="94" spans="1:7">
      <c r="A94" s="551"/>
      <c r="B94" s="520" t="s">
        <v>1457</v>
      </c>
      <c r="C94" s="520" t="s">
        <v>1458</v>
      </c>
      <c r="D94"/>
      <c r="E94" s="10">
        <v>0</v>
      </c>
      <c r="F94" s="578"/>
      <c r="G94" s="578">
        <f t="shared" si="1"/>
        <v>0</v>
      </c>
    </row>
    <row r="95" spans="1:7">
      <c r="A95" s="551"/>
      <c r="B95" s="520" t="s">
        <v>1459</v>
      </c>
      <c r="C95" s="520" t="s">
        <v>1460</v>
      </c>
      <c r="D95"/>
      <c r="E95" s="10">
        <v>0</v>
      </c>
      <c r="F95" s="578"/>
      <c r="G95" s="578">
        <f t="shared" si="1"/>
        <v>0</v>
      </c>
    </row>
    <row r="96" spans="1:7">
      <c r="A96" s="551"/>
      <c r="B96" s="520" t="s">
        <v>1461</v>
      </c>
      <c r="C96" s="520" t="s">
        <v>1462</v>
      </c>
      <c r="D96"/>
      <c r="E96" s="10">
        <v>0</v>
      </c>
      <c r="F96" s="578"/>
      <c r="G96" s="578">
        <f t="shared" si="1"/>
        <v>0</v>
      </c>
    </row>
    <row r="97" spans="1:7">
      <c r="A97" s="551"/>
      <c r="B97" s="520" t="s">
        <v>1463</v>
      </c>
      <c r="C97" s="520" t="s">
        <v>1464</v>
      </c>
      <c r="D97"/>
      <c r="E97" s="10">
        <v>0</v>
      </c>
      <c r="F97" s="578"/>
      <c r="G97" s="578">
        <f t="shared" si="1"/>
        <v>0</v>
      </c>
    </row>
    <row r="98" spans="1:7">
      <c r="A98" s="551"/>
      <c r="B98" s="520" t="s">
        <v>1465</v>
      </c>
      <c r="C98" s="520" t="s">
        <v>1466</v>
      </c>
      <c r="D98"/>
      <c r="E98" s="10">
        <v>0</v>
      </c>
      <c r="F98" s="578"/>
      <c r="G98" s="578">
        <f t="shared" si="1"/>
        <v>0</v>
      </c>
    </row>
    <row r="99" spans="1:7">
      <c r="A99" s="551"/>
      <c r="B99" s="520" t="s">
        <v>1467</v>
      </c>
      <c r="C99" s="520" t="s">
        <v>1468</v>
      </c>
      <c r="D99"/>
      <c r="E99" s="10">
        <v>0</v>
      </c>
      <c r="F99" s="578"/>
      <c r="G99" s="578">
        <f t="shared" si="1"/>
        <v>0</v>
      </c>
    </row>
    <row r="100" spans="1:7">
      <c r="A100" s="551"/>
      <c r="B100" s="520" t="s">
        <v>1469</v>
      </c>
      <c r="C100" s="520" t="s">
        <v>1470</v>
      </c>
      <c r="D100"/>
      <c r="E100" s="10">
        <v>0</v>
      </c>
      <c r="F100" s="578"/>
      <c r="G100" s="578">
        <f t="shared" si="1"/>
        <v>0</v>
      </c>
    </row>
    <row r="101" spans="1:7">
      <c r="A101" s="551"/>
      <c r="B101" s="520" t="s">
        <v>1471</v>
      </c>
      <c r="C101" s="520" t="s">
        <v>1472</v>
      </c>
      <c r="D101"/>
      <c r="E101" s="10">
        <v>0</v>
      </c>
      <c r="F101" s="578"/>
      <c r="G101" s="578">
        <f t="shared" si="1"/>
        <v>0</v>
      </c>
    </row>
    <row r="102" spans="1:7">
      <c r="A102" s="551"/>
      <c r="B102" s="520" t="s">
        <v>1473</v>
      </c>
      <c r="C102" s="520" t="s">
        <v>1474</v>
      </c>
      <c r="D102"/>
      <c r="E102" s="10">
        <v>0</v>
      </c>
      <c r="F102" s="578"/>
      <c r="G102" s="578">
        <f t="shared" si="1"/>
        <v>0</v>
      </c>
    </row>
    <row r="103" spans="1:7">
      <c r="A103" s="551"/>
      <c r="B103" s="520" t="s">
        <v>204</v>
      </c>
      <c r="C103" s="520" t="s">
        <v>396</v>
      </c>
      <c r="D103"/>
      <c r="E103" s="10">
        <v>0</v>
      </c>
      <c r="F103" s="578">
        <f>VLOOKUP(B103,'Essbase Download working'!$A$4:$C$426,3,0)</f>
        <v>0</v>
      </c>
      <c r="G103" s="578">
        <f t="shared" si="1"/>
        <v>0</v>
      </c>
    </row>
    <row r="104" spans="1:7">
      <c r="A104" s="551"/>
      <c r="B104" s="585" t="s">
        <v>308</v>
      </c>
      <c r="C104" s="520" t="s">
        <v>893</v>
      </c>
      <c r="D104"/>
      <c r="E104" s="10">
        <v>574021.47463263618</v>
      </c>
      <c r="F104" s="578">
        <f>VLOOKUP(B104,'Essbase Download working'!$A$4:$C$426,3,0)</f>
        <v>574021.47463263618</v>
      </c>
      <c r="G104" s="578">
        <f t="shared" si="1"/>
        <v>0</v>
      </c>
    </row>
    <row r="105" spans="1:7">
      <c r="A105" s="551"/>
      <c r="B105" s="585" t="s">
        <v>912</v>
      </c>
      <c r="C105" s="520" t="s">
        <v>913</v>
      </c>
      <c r="D105"/>
      <c r="E105" s="10">
        <v>193091.89672609564</v>
      </c>
      <c r="F105" s="578">
        <f>VLOOKUP(B105,'Essbase Download working'!$A$4:$C$426,3,0)</f>
        <v>193091.89672609564</v>
      </c>
      <c r="G105" s="578">
        <f t="shared" si="1"/>
        <v>0</v>
      </c>
    </row>
    <row r="106" spans="1:7">
      <c r="A106" s="551"/>
      <c r="B106" s="520" t="s">
        <v>205</v>
      </c>
      <c r="C106" s="520" t="s">
        <v>397</v>
      </c>
      <c r="D106"/>
      <c r="E106" s="10">
        <v>0</v>
      </c>
      <c r="F106" s="578">
        <f>VLOOKUP(B106,'Essbase Download working'!$A$4:$C$426,3,0)</f>
        <v>0</v>
      </c>
      <c r="G106" s="578">
        <f t="shared" si="1"/>
        <v>0</v>
      </c>
    </row>
    <row r="107" spans="1:7">
      <c r="A107" s="551"/>
      <c r="B107" s="520" t="s">
        <v>1475</v>
      </c>
      <c r="C107" s="520" t="s">
        <v>1476</v>
      </c>
      <c r="D107"/>
      <c r="E107" s="564" t="s">
        <v>476</v>
      </c>
      <c r="F107" s="578"/>
      <c r="G107" s="578">
        <f t="shared" si="1"/>
        <v>0</v>
      </c>
    </row>
    <row r="108" spans="1:7">
      <c r="A108" s="551"/>
      <c r="B108" s="520" t="s">
        <v>1477</v>
      </c>
      <c r="C108" s="520" t="s">
        <v>1478</v>
      </c>
      <c r="D108"/>
      <c r="E108" s="564" t="s">
        <v>476</v>
      </c>
      <c r="F108" s="578"/>
      <c r="G108" s="578">
        <f t="shared" si="1"/>
        <v>0</v>
      </c>
    </row>
    <row r="109" spans="1:7">
      <c r="A109" s="551"/>
      <c r="B109" s="520" t="s">
        <v>1479</v>
      </c>
      <c r="C109" s="520" t="s">
        <v>1480</v>
      </c>
      <c r="D109"/>
      <c r="E109" s="564" t="s">
        <v>476</v>
      </c>
      <c r="F109" s="578"/>
      <c r="G109" s="578">
        <f t="shared" si="1"/>
        <v>0</v>
      </c>
    </row>
    <row r="110" spans="1:7">
      <c r="A110" s="551"/>
      <c r="B110" s="520" t="s">
        <v>113</v>
      </c>
      <c r="C110" s="520" t="s">
        <v>374</v>
      </c>
      <c r="D110"/>
      <c r="E110" s="10">
        <v>171500</v>
      </c>
      <c r="F110" s="578">
        <f>VLOOKUP(B110,'Essbase Download working'!$A$4:$C$426,3,0)</f>
        <v>171500</v>
      </c>
      <c r="G110" s="578">
        <f t="shared" si="1"/>
        <v>0</v>
      </c>
    </row>
    <row r="111" spans="1:7">
      <c r="A111" s="551"/>
      <c r="B111" s="585" t="s">
        <v>914</v>
      </c>
      <c r="C111" s="520" t="s">
        <v>915</v>
      </c>
      <c r="D111"/>
      <c r="E111" s="10">
        <v>588000</v>
      </c>
      <c r="F111" s="578">
        <f>VLOOKUP(B111,'Essbase Download working'!$A$4:$C$426,3,0)</f>
        <v>588000</v>
      </c>
      <c r="G111" s="578">
        <f t="shared" si="1"/>
        <v>0</v>
      </c>
    </row>
    <row r="112" spans="1:7">
      <c r="A112" s="551"/>
      <c r="B112" s="585" t="s">
        <v>916</v>
      </c>
      <c r="C112" s="520" t="s">
        <v>917</v>
      </c>
      <c r="D112"/>
      <c r="E112" s="10">
        <v>9800</v>
      </c>
      <c r="F112" s="578">
        <f>VLOOKUP(B112,'Essbase Download working'!$A$4:$C$426,3,0)</f>
        <v>9800</v>
      </c>
      <c r="G112" s="578">
        <f t="shared" si="1"/>
        <v>0</v>
      </c>
    </row>
    <row r="113" spans="1:8">
      <c r="A113" s="551"/>
      <c r="B113" s="585" t="s">
        <v>114</v>
      </c>
      <c r="C113" s="520" t="s">
        <v>887</v>
      </c>
      <c r="D113"/>
      <c r="E113" s="10">
        <v>220500</v>
      </c>
      <c r="F113" s="578">
        <f>VLOOKUP(B113,'Essbase Download working'!$A$4:$C$426,3,0)</f>
        <v>220500</v>
      </c>
      <c r="G113" s="578">
        <f t="shared" si="1"/>
        <v>0</v>
      </c>
    </row>
    <row r="114" spans="1:8">
      <c r="A114" s="551"/>
      <c r="B114" s="520" t="s">
        <v>1481</v>
      </c>
      <c r="C114" s="520" t="s">
        <v>1482</v>
      </c>
      <c r="D114"/>
      <c r="E114" s="564" t="s">
        <v>476</v>
      </c>
      <c r="F114" s="578"/>
      <c r="G114" s="578">
        <f t="shared" si="1"/>
        <v>0</v>
      </c>
    </row>
    <row r="115" spans="1:8">
      <c r="A115" s="551"/>
      <c r="B115" s="520" t="s">
        <v>1483</v>
      </c>
      <c r="C115" s="520" t="s">
        <v>1484</v>
      </c>
      <c r="D115"/>
      <c r="E115" s="564" t="s">
        <v>476</v>
      </c>
      <c r="F115" s="578"/>
      <c r="G115" s="578">
        <f t="shared" si="1"/>
        <v>0</v>
      </c>
    </row>
    <row r="116" spans="1:8">
      <c r="A116" s="551"/>
      <c r="B116" s="585" t="s">
        <v>1485</v>
      </c>
      <c r="C116" s="586" t="s">
        <v>1486</v>
      </c>
      <c r="D116" s="587"/>
      <c r="E116" s="591">
        <v>81830</v>
      </c>
      <c r="F116" s="578">
        <f>VLOOKUP(B116,'Essbase Download working'!$A$4:$C$426,3,0)</f>
        <v>81830</v>
      </c>
      <c r="G116" s="578">
        <f t="shared" si="1"/>
        <v>0</v>
      </c>
      <c r="H116" s="586" t="s">
        <v>1575</v>
      </c>
    </row>
    <row r="117" spans="1:8">
      <c r="A117" s="551"/>
      <c r="B117" s="520" t="s">
        <v>1487</v>
      </c>
      <c r="C117" s="520" t="s">
        <v>1488</v>
      </c>
      <c r="D117"/>
      <c r="E117" s="10">
        <v>0</v>
      </c>
      <c r="F117" s="578"/>
      <c r="G117" s="578">
        <f t="shared" si="1"/>
        <v>0</v>
      </c>
    </row>
    <row r="118" spans="1:8">
      <c r="A118" s="551"/>
      <c r="B118" s="585" t="s">
        <v>375</v>
      </c>
      <c r="C118" s="520" t="s">
        <v>376</v>
      </c>
      <c r="D118"/>
      <c r="E118" s="10">
        <v>68600</v>
      </c>
      <c r="F118" s="578">
        <f>VLOOKUP(B118,'Essbase Download working'!$A$4:$C$426,3,0)</f>
        <v>68600</v>
      </c>
      <c r="G118" s="578">
        <f t="shared" si="1"/>
        <v>0</v>
      </c>
    </row>
    <row r="119" spans="1:8">
      <c r="A119" s="551"/>
      <c r="B119" s="585" t="s">
        <v>1489</v>
      </c>
      <c r="C119" s="520" t="s">
        <v>1490</v>
      </c>
      <c r="D119" s="587"/>
      <c r="E119" s="591">
        <v>22050</v>
      </c>
      <c r="F119" s="578">
        <f>VLOOKUP(B119,'Essbase Download working'!$A$4:$C$426,3,0)</f>
        <v>22050</v>
      </c>
      <c r="G119" s="578">
        <f t="shared" si="1"/>
        <v>0</v>
      </c>
      <c r="H119" s="586" t="s">
        <v>1575</v>
      </c>
    </row>
    <row r="120" spans="1:8">
      <c r="A120" s="551"/>
      <c r="B120" s="520" t="s">
        <v>1491</v>
      </c>
      <c r="C120" s="520" t="s">
        <v>1492</v>
      </c>
      <c r="D120"/>
      <c r="E120" s="10">
        <v>0</v>
      </c>
      <c r="F120" s="578"/>
      <c r="G120" s="578">
        <f t="shared" si="1"/>
        <v>0</v>
      </c>
    </row>
    <row r="121" spans="1:8">
      <c r="A121" s="551"/>
      <c r="B121" s="520" t="s">
        <v>918</v>
      </c>
      <c r="C121" s="520" t="s">
        <v>1162</v>
      </c>
      <c r="D121"/>
      <c r="E121" s="10">
        <v>0</v>
      </c>
      <c r="F121" s="578"/>
      <c r="G121" s="578">
        <f t="shared" si="1"/>
        <v>0</v>
      </c>
    </row>
    <row r="122" spans="1:8">
      <c r="A122" s="551"/>
      <c r="B122" s="520" t="s">
        <v>1493</v>
      </c>
      <c r="C122" s="520" t="s">
        <v>1494</v>
      </c>
      <c r="D122"/>
      <c r="E122" s="10">
        <v>0</v>
      </c>
      <c r="F122" s="578"/>
      <c r="G122" s="578">
        <f t="shared" si="1"/>
        <v>0</v>
      </c>
    </row>
    <row r="123" spans="1:8">
      <c r="A123" s="551"/>
      <c r="B123" s="520" t="s">
        <v>1495</v>
      </c>
      <c r="C123" s="520" t="s">
        <v>1496</v>
      </c>
      <c r="D123"/>
      <c r="E123" s="10">
        <v>0</v>
      </c>
      <c r="F123" s="578"/>
      <c r="G123" s="578">
        <f t="shared" si="1"/>
        <v>0</v>
      </c>
    </row>
    <row r="124" spans="1:8">
      <c r="A124" s="551"/>
      <c r="B124" s="585" t="s">
        <v>116</v>
      </c>
      <c r="C124" s="520" t="s">
        <v>890</v>
      </c>
      <c r="D124"/>
      <c r="E124" s="10">
        <v>17150</v>
      </c>
      <c r="F124" s="578">
        <f>VLOOKUP(B124,'Essbase Download working'!$A$4:$C$426,3,0)</f>
        <v>17150</v>
      </c>
      <c r="G124" s="578">
        <f t="shared" si="1"/>
        <v>0</v>
      </c>
    </row>
    <row r="125" spans="1:8">
      <c r="A125" s="551"/>
      <c r="B125" s="520" t="s">
        <v>1497</v>
      </c>
      <c r="C125" s="520" t="s">
        <v>1498</v>
      </c>
      <c r="D125"/>
      <c r="E125" s="10">
        <v>0</v>
      </c>
      <c r="F125" s="578"/>
      <c r="G125" s="578">
        <f t="shared" si="1"/>
        <v>0</v>
      </c>
    </row>
    <row r="126" spans="1:8">
      <c r="A126" s="551"/>
      <c r="B126" s="520" t="s">
        <v>115</v>
      </c>
      <c r="C126" s="520" t="s">
        <v>888</v>
      </c>
      <c r="D126"/>
      <c r="E126" s="10">
        <v>0</v>
      </c>
      <c r="F126" s="578">
        <f>VLOOKUP(B126,'Essbase Download working'!$A$4:$C$426,3,0)</f>
        <v>0</v>
      </c>
      <c r="G126" s="578">
        <f t="shared" si="1"/>
        <v>0</v>
      </c>
    </row>
    <row r="127" spans="1:8">
      <c r="A127" s="551"/>
      <c r="B127" s="585" t="s">
        <v>1499</v>
      </c>
      <c r="C127" s="586" t="s">
        <v>1500</v>
      </c>
      <c r="D127" s="587"/>
      <c r="E127" s="591">
        <v>49000</v>
      </c>
      <c r="F127" s="578">
        <f>VLOOKUP(B127,'Essbase Download working'!$A$4:$C$426,3,0)</f>
        <v>49000</v>
      </c>
      <c r="G127" s="578">
        <f t="shared" si="1"/>
        <v>0</v>
      </c>
      <c r="H127" s="586" t="s">
        <v>1575</v>
      </c>
    </row>
    <row r="128" spans="1:8">
      <c r="A128" s="551"/>
      <c r="B128" s="585" t="s">
        <v>303</v>
      </c>
      <c r="C128" s="520" t="s">
        <v>1204</v>
      </c>
      <c r="D128"/>
      <c r="E128" s="10">
        <v>73500</v>
      </c>
      <c r="F128" s="578">
        <f>VLOOKUP(B128,'Essbase Download working'!$A$4:$C$426,3,0)</f>
        <v>73500</v>
      </c>
      <c r="G128" s="578">
        <f t="shared" si="1"/>
        <v>0</v>
      </c>
    </row>
    <row r="129" spans="1:7">
      <c r="A129" s="551"/>
      <c r="B129" s="520" t="s">
        <v>1501</v>
      </c>
      <c r="C129" s="520" t="s">
        <v>1502</v>
      </c>
      <c r="D129"/>
      <c r="E129" s="10">
        <v>0</v>
      </c>
      <c r="F129" s="578"/>
      <c r="G129" s="578">
        <f t="shared" si="1"/>
        <v>0</v>
      </c>
    </row>
    <row r="130" spans="1:7">
      <c r="A130" s="551"/>
      <c r="B130" s="520" t="s">
        <v>1503</v>
      </c>
      <c r="C130" s="520" t="s">
        <v>1504</v>
      </c>
      <c r="D130"/>
      <c r="E130" s="10">
        <v>0</v>
      </c>
      <c r="F130" s="578"/>
      <c r="G130" s="578">
        <f t="shared" si="1"/>
        <v>0</v>
      </c>
    </row>
    <row r="131" spans="1:7">
      <c r="A131" s="551"/>
      <c r="B131" s="520" t="s">
        <v>1505</v>
      </c>
      <c r="C131" s="520" t="s">
        <v>1506</v>
      </c>
      <c r="D131"/>
      <c r="E131" s="10">
        <v>0</v>
      </c>
      <c r="F131" s="578"/>
      <c r="G131" s="578">
        <f t="shared" si="1"/>
        <v>0</v>
      </c>
    </row>
    <row r="132" spans="1:7">
      <c r="A132" s="551"/>
      <c r="B132" s="520" t="s">
        <v>1507</v>
      </c>
      <c r="C132" s="520" t="s">
        <v>1508</v>
      </c>
      <c r="D132"/>
      <c r="E132" s="10">
        <v>0</v>
      </c>
      <c r="F132" s="578"/>
      <c r="G132" s="578">
        <f t="shared" si="1"/>
        <v>0</v>
      </c>
    </row>
    <row r="133" spans="1:7">
      <c r="A133" s="551"/>
      <c r="B133" s="520" t="s">
        <v>1509</v>
      </c>
      <c r="C133" s="520" t="s">
        <v>1510</v>
      </c>
      <c r="D133"/>
      <c r="E133" s="10">
        <v>0</v>
      </c>
      <c r="F133" s="578"/>
      <c r="G133" s="578">
        <f t="shared" si="1"/>
        <v>0</v>
      </c>
    </row>
    <row r="134" spans="1:7">
      <c r="A134" s="551"/>
      <c r="B134" s="520" t="s">
        <v>1511</v>
      </c>
      <c r="C134" s="520" t="s">
        <v>1512</v>
      </c>
      <c r="D134"/>
      <c r="E134" s="10">
        <v>0</v>
      </c>
      <c r="F134" s="578"/>
      <c r="G134" s="578">
        <f t="shared" si="1"/>
        <v>0</v>
      </c>
    </row>
    <row r="135" spans="1:7">
      <c r="A135" s="551"/>
      <c r="B135" s="585" t="s">
        <v>924</v>
      </c>
      <c r="C135" s="520" t="s">
        <v>925</v>
      </c>
      <c r="D135"/>
      <c r="E135" s="10">
        <v>85750</v>
      </c>
      <c r="F135" s="578">
        <f>VLOOKUP(B135,'Essbase Download working'!$A$4:$C$426,3,0)</f>
        <v>85750</v>
      </c>
      <c r="G135" s="578">
        <f t="shared" ref="G135:G198" si="2">E135-F135</f>
        <v>0</v>
      </c>
    </row>
    <row r="136" spans="1:7">
      <c r="A136" s="551"/>
      <c r="B136" s="585" t="s">
        <v>926</v>
      </c>
      <c r="C136" s="520" t="s">
        <v>927</v>
      </c>
      <c r="D136"/>
      <c r="E136" s="10">
        <v>31850</v>
      </c>
      <c r="F136" s="578">
        <f>VLOOKUP(B136,'Essbase Download working'!$A$4:$C$426,3,0)</f>
        <v>31850</v>
      </c>
      <c r="G136" s="578">
        <f t="shared" si="2"/>
        <v>0</v>
      </c>
    </row>
    <row r="137" spans="1:7">
      <c r="A137" s="551"/>
      <c r="B137" s="520" t="s">
        <v>1513</v>
      </c>
      <c r="C137" s="520" t="s">
        <v>1514</v>
      </c>
      <c r="D137"/>
      <c r="E137" s="10">
        <v>0</v>
      </c>
      <c r="F137" s="578"/>
      <c r="G137" s="578">
        <f t="shared" si="2"/>
        <v>0</v>
      </c>
    </row>
    <row r="138" spans="1:7">
      <c r="A138" s="551"/>
      <c r="B138" s="520" t="s">
        <v>1515</v>
      </c>
      <c r="C138" s="520" t="s">
        <v>1516</v>
      </c>
      <c r="D138"/>
      <c r="E138" s="10">
        <v>0</v>
      </c>
      <c r="F138" s="578"/>
      <c r="G138" s="578">
        <f t="shared" si="2"/>
        <v>0</v>
      </c>
    </row>
    <row r="139" spans="1:7">
      <c r="A139" s="551"/>
      <c r="B139" s="520" t="s">
        <v>1517</v>
      </c>
      <c r="C139" s="520" t="s">
        <v>1518</v>
      </c>
      <c r="D139"/>
      <c r="E139" s="10">
        <v>0</v>
      </c>
      <c r="F139" s="578"/>
      <c r="G139" s="578">
        <f t="shared" si="2"/>
        <v>0</v>
      </c>
    </row>
    <row r="140" spans="1:7">
      <c r="A140" s="551"/>
      <c r="B140" s="520" t="s">
        <v>1519</v>
      </c>
      <c r="C140" s="520" t="s">
        <v>1520</v>
      </c>
      <c r="D140"/>
      <c r="E140" s="10">
        <v>0</v>
      </c>
      <c r="F140" s="578"/>
      <c r="G140" s="578">
        <f t="shared" si="2"/>
        <v>0</v>
      </c>
    </row>
    <row r="141" spans="1:7">
      <c r="A141" s="551"/>
      <c r="B141" s="520" t="s">
        <v>1521</v>
      </c>
      <c r="C141" s="520" t="s">
        <v>1522</v>
      </c>
      <c r="D141"/>
      <c r="E141" s="10">
        <v>0</v>
      </c>
      <c r="F141" s="578"/>
      <c r="G141" s="578">
        <f t="shared" si="2"/>
        <v>0</v>
      </c>
    </row>
    <row r="142" spans="1:7">
      <c r="A142" s="551"/>
      <c r="B142" s="520" t="s">
        <v>1523</v>
      </c>
      <c r="C142" s="520" t="s">
        <v>1524</v>
      </c>
      <c r="D142"/>
      <c r="E142" s="10">
        <v>0</v>
      </c>
      <c r="F142" s="578"/>
      <c r="G142" s="578">
        <f t="shared" si="2"/>
        <v>0</v>
      </c>
    </row>
    <row r="143" spans="1:7">
      <c r="A143" s="551"/>
      <c r="B143" s="520" t="s">
        <v>69</v>
      </c>
      <c r="C143" s="520" t="s">
        <v>797</v>
      </c>
      <c r="D143"/>
      <c r="E143" s="10">
        <v>0</v>
      </c>
      <c r="F143" s="578">
        <f>VLOOKUP(B143,'Essbase Download working'!$A$4:$C$426,3,0)</f>
        <v>0</v>
      </c>
      <c r="G143" s="578">
        <f t="shared" si="2"/>
        <v>0</v>
      </c>
    </row>
    <row r="144" spans="1:7">
      <c r="A144" s="551"/>
      <c r="B144" s="585" t="s">
        <v>919</v>
      </c>
      <c r="C144" s="520" t="s">
        <v>1236</v>
      </c>
      <c r="D144"/>
      <c r="E144" s="10">
        <v>2760000</v>
      </c>
      <c r="F144" s="578">
        <f>VLOOKUP(B144,'Essbase Download working'!$A$4:$C$426,3,0)</f>
        <v>2760000</v>
      </c>
      <c r="G144" s="578">
        <f t="shared" si="2"/>
        <v>0</v>
      </c>
    </row>
    <row r="145" spans="1:7">
      <c r="A145" s="551"/>
      <c r="B145" s="585" t="s">
        <v>920</v>
      </c>
      <c r="C145" s="520" t="s">
        <v>1237</v>
      </c>
      <c r="D145"/>
      <c r="E145" s="10">
        <v>-2760000</v>
      </c>
      <c r="F145" s="578">
        <f>VLOOKUP(B145,'Essbase Download working'!$A$4:$C$426,3,0)</f>
        <v>-2760000</v>
      </c>
      <c r="G145" s="578">
        <f t="shared" si="2"/>
        <v>0</v>
      </c>
    </row>
    <row r="146" spans="1:7">
      <c r="A146" s="551"/>
      <c r="B146" s="520" t="s">
        <v>1525</v>
      </c>
      <c r="C146" s="520" t="s">
        <v>1526</v>
      </c>
      <c r="D146"/>
      <c r="E146" s="10">
        <v>0</v>
      </c>
      <c r="F146" s="578"/>
      <c r="G146" s="578">
        <f t="shared" si="2"/>
        <v>0</v>
      </c>
    </row>
    <row r="147" spans="1:7">
      <c r="A147" s="551"/>
      <c r="B147" s="520" t="s">
        <v>1527</v>
      </c>
      <c r="C147" s="520" t="s">
        <v>1528</v>
      </c>
      <c r="D147"/>
      <c r="E147" s="10">
        <v>0</v>
      </c>
      <c r="F147" s="578"/>
      <c r="G147" s="578">
        <f t="shared" si="2"/>
        <v>0</v>
      </c>
    </row>
    <row r="148" spans="1:7">
      <c r="A148" s="551"/>
      <c r="B148" s="520" t="s">
        <v>1529</v>
      </c>
      <c r="C148" s="520" t="s">
        <v>1530</v>
      </c>
      <c r="D148"/>
      <c r="E148" s="10">
        <v>0</v>
      </c>
      <c r="F148" s="578"/>
      <c r="G148" s="578">
        <f t="shared" si="2"/>
        <v>0</v>
      </c>
    </row>
    <row r="149" spans="1:7">
      <c r="A149" s="551"/>
      <c r="B149" s="520" t="s">
        <v>1531</v>
      </c>
      <c r="C149" s="520" t="s">
        <v>1532</v>
      </c>
      <c r="D149"/>
      <c r="E149" s="10">
        <v>0</v>
      </c>
      <c r="F149" s="578"/>
      <c r="G149" s="578">
        <f t="shared" si="2"/>
        <v>0</v>
      </c>
    </row>
    <row r="150" spans="1:7">
      <c r="A150" s="551"/>
      <c r="B150" s="520" t="s">
        <v>1533</v>
      </c>
      <c r="C150" s="520" t="s">
        <v>1534</v>
      </c>
      <c r="D150"/>
      <c r="E150" s="10">
        <v>0</v>
      </c>
      <c r="F150" s="578"/>
      <c r="G150" s="578">
        <f t="shared" si="2"/>
        <v>0</v>
      </c>
    </row>
    <row r="151" spans="1:7">
      <c r="A151" s="551"/>
      <c r="B151" s="520" t="s">
        <v>1535</v>
      </c>
      <c r="C151" s="520" t="s">
        <v>1536</v>
      </c>
      <c r="D151"/>
      <c r="E151" s="10">
        <v>0</v>
      </c>
      <c r="F151" s="578"/>
      <c r="G151" s="578">
        <f t="shared" si="2"/>
        <v>0</v>
      </c>
    </row>
    <row r="152" spans="1:7">
      <c r="A152" s="551"/>
      <c r="B152" s="520" t="s">
        <v>1537</v>
      </c>
      <c r="C152" s="520" t="s">
        <v>1538</v>
      </c>
      <c r="D152"/>
      <c r="E152" s="10">
        <v>0</v>
      </c>
      <c r="F152" s="578"/>
      <c r="G152" s="578">
        <f t="shared" si="2"/>
        <v>0</v>
      </c>
    </row>
    <row r="153" spans="1:7">
      <c r="A153" s="551"/>
      <c r="B153" s="520" t="s">
        <v>1539</v>
      </c>
      <c r="C153" s="520" t="s">
        <v>1540</v>
      </c>
      <c r="D153"/>
      <c r="E153" s="10">
        <v>0</v>
      </c>
      <c r="F153" s="578"/>
      <c r="G153" s="578">
        <f t="shared" si="2"/>
        <v>0</v>
      </c>
    </row>
    <row r="154" spans="1:7">
      <c r="A154" s="551"/>
      <c r="B154" s="520" t="s">
        <v>1541</v>
      </c>
      <c r="C154" s="520" t="s">
        <v>1542</v>
      </c>
      <c r="D154"/>
      <c r="E154" s="10">
        <v>0</v>
      </c>
      <c r="F154" s="578"/>
      <c r="G154" s="578">
        <f t="shared" si="2"/>
        <v>0</v>
      </c>
    </row>
    <row r="155" spans="1:7">
      <c r="A155" s="551"/>
      <c r="B155" s="520" t="s">
        <v>1543</v>
      </c>
      <c r="C155" s="520" t="s">
        <v>1544</v>
      </c>
      <c r="D155"/>
      <c r="E155" s="10">
        <v>0</v>
      </c>
      <c r="F155" s="578"/>
      <c r="G155" s="578">
        <f t="shared" si="2"/>
        <v>0</v>
      </c>
    </row>
    <row r="156" spans="1:7">
      <c r="A156" s="551"/>
      <c r="B156" s="520" t="s">
        <v>1545</v>
      </c>
      <c r="C156" s="520" t="s">
        <v>1546</v>
      </c>
      <c r="D156"/>
      <c r="E156" s="10">
        <v>0</v>
      </c>
      <c r="F156" s="578"/>
      <c r="G156" s="578">
        <f t="shared" si="2"/>
        <v>0</v>
      </c>
    </row>
    <row r="157" spans="1:7">
      <c r="A157" s="551"/>
      <c r="B157" s="520" t="s">
        <v>1547</v>
      </c>
      <c r="C157" s="520" t="s">
        <v>1548</v>
      </c>
      <c r="D157"/>
      <c r="E157" s="10">
        <v>0</v>
      </c>
      <c r="F157" s="578"/>
      <c r="G157" s="578">
        <f t="shared" si="2"/>
        <v>0</v>
      </c>
    </row>
    <row r="158" spans="1:7">
      <c r="A158" s="551"/>
      <c r="B158" s="520" t="s">
        <v>1549</v>
      </c>
      <c r="C158" s="520" t="s">
        <v>1550</v>
      </c>
      <c r="D158"/>
      <c r="E158" s="10">
        <v>0</v>
      </c>
      <c r="F158" s="578"/>
      <c r="G158" s="578">
        <f t="shared" si="2"/>
        <v>0</v>
      </c>
    </row>
    <row r="159" spans="1:7">
      <c r="A159" s="551"/>
      <c r="B159" s="520" t="s">
        <v>1551</v>
      </c>
      <c r="C159" s="520" t="s">
        <v>1552</v>
      </c>
      <c r="D159"/>
      <c r="E159" s="10">
        <v>0</v>
      </c>
      <c r="F159" s="578"/>
      <c r="G159" s="578">
        <f t="shared" si="2"/>
        <v>0</v>
      </c>
    </row>
    <row r="160" spans="1:7">
      <c r="A160" s="551"/>
      <c r="B160" s="520" t="s">
        <v>1553</v>
      </c>
      <c r="C160" s="520" t="s">
        <v>1554</v>
      </c>
      <c r="D160"/>
      <c r="E160" s="10">
        <v>0</v>
      </c>
      <c r="F160" s="578"/>
      <c r="G160" s="578">
        <f t="shared" si="2"/>
        <v>0</v>
      </c>
    </row>
    <row r="161" spans="1:7">
      <c r="A161" s="551"/>
      <c r="B161" s="520" t="s">
        <v>1555</v>
      </c>
      <c r="C161" s="520" t="s">
        <v>1556</v>
      </c>
      <c r="D161"/>
      <c r="E161" s="10">
        <v>0</v>
      </c>
      <c r="F161" s="578"/>
      <c r="G161" s="578">
        <f t="shared" si="2"/>
        <v>0</v>
      </c>
    </row>
    <row r="162" spans="1:7">
      <c r="A162" s="551"/>
      <c r="B162" s="520" t="s">
        <v>921</v>
      </c>
      <c r="C162" s="520" t="s">
        <v>255</v>
      </c>
      <c r="D162"/>
      <c r="E162" s="10">
        <v>0</v>
      </c>
      <c r="F162" s="578"/>
      <c r="G162" s="578">
        <f t="shared" si="2"/>
        <v>0</v>
      </c>
    </row>
    <row r="163" spans="1:7">
      <c r="A163" s="551"/>
      <c r="B163" s="520" t="s">
        <v>1557</v>
      </c>
      <c r="C163" s="520" t="s">
        <v>1558</v>
      </c>
      <c r="D163"/>
      <c r="E163" s="10">
        <v>0</v>
      </c>
      <c r="F163" s="578"/>
      <c r="G163" s="578">
        <f t="shared" si="2"/>
        <v>0</v>
      </c>
    </row>
    <row r="164" spans="1:7">
      <c r="A164" s="551"/>
      <c r="B164" s="520" t="s">
        <v>549</v>
      </c>
      <c r="C164" s="520" t="s">
        <v>886</v>
      </c>
      <c r="D164"/>
      <c r="E164" s="10">
        <v>0</v>
      </c>
      <c r="F164" s="578"/>
      <c r="G164" s="578">
        <f t="shared" si="2"/>
        <v>0</v>
      </c>
    </row>
    <row r="165" spans="1:7">
      <c r="A165" s="551"/>
      <c r="B165" s="520" t="s">
        <v>1559</v>
      </c>
      <c r="C165" s="520" t="s">
        <v>1560</v>
      </c>
      <c r="D165"/>
      <c r="E165" s="10">
        <v>0</v>
      </c>
      <c r="F165" s="578"/>
      <c r="G165" s="578">
        <f t="shared" si="2"/>
        <v>0</v>
      </c>
    </row>
    <row r="166" spans="1:7">
      <c r="A166" s="551"/>
      <c r="B166" s="520" t="s">
        <v>1561</v>
      </c>
      <c r="C166" s="520" t="s">
        <v>1562</v>
      </c>
      <c r="D166"/>
      <c r="E166" s="10">
        <v>0</v>
      </c>
      <c r="F166" s="578"/>
      <c r="G166" s="578">
        <f t="shared" si="2"/>
        <v>0</v>
      </c>
    </row>
    <row r="167" spans="1:7">
      <c r="A167" s="551"/>
      <c r="B167" s="520" t="s">
        <v>1563</v>
      </c>
      <c r="C167" s="520" t="s">
        <v>1564</v>
      </c>
      <c r="D167"/>
      <c r="E167" s="10">
        <v>0</v>
      </c>
      <c r="F167" s="578"/>
      <c r="G167" s="578">
        <f t="shared" si="2"/>
        <v>0</v>
      </c>
    </row>
    <row r="168" spans="1:7">
      <c r="A168" s="551"/>
      <c r="B168" s="520" t="s">
        <v>1565</v>
      </c>
      <c r="C168" s="520" t="s">
        <v>1566</v>
      </c>
      <c r="D168"/>
      <c r="E168" s="10">
        <v>0</v>
      </c>
      <c r="F168" s="578"/>
      <c r="G168" s="578">
        <f t="shared" si="2"/>
        <v>0</v>
      </c>
    </row>
    <row r="169" spans="1:7">
      <c r="A169" s="551"/>
      <c r="B169" s="520" t="s">
        <v>1567</v>
      </c>
      <c r="C169" s="520" t="s">
        <v>1568</v>
      </c>
      <c r="D169"/>
      <c r="E169" s="10">
        <v>0</v>
      </c>
      <c r="F169" s="578"/>
      <c r="G169" s="578">
        <f t="shared" si="2"/>
        <v>0</v>
      </c>
    </row>
    <row r="170" spans="1:7">
      <c r="A170" s="551"/>
      <c r="B170" s="585" t="s">
        <v>432</v>
      </c>
      <c r="C170" s="520" t="s">
        <v>1205</v>
      </c>
      <c r="D170"/>
      <c r="E170" s="10">
        <v>159379.85</v>
      </c>
      <c r="F170" s="578">
        <f>VLOOKUP(B170,'Essbase Download working'!$A$4:$C$426,3,0)</f>
        <v>159379.85</v>
      </c>
      <c r="G170" s="578">
        <f t="shared" si="2"/>
        <v>0</v>
      </c>
    </row>
    <row r="171" spans="1:7">
      <c r="A171" s="551"/>
      <c r="B171" s="585" t="s">
        <v>922</v>
      </c>
      <c r="C171" s="520" t="s">
        <v>923</v>
      </c>
      <c r="D171"/>
      <c r="E171" s="10">
        <v>0</v>
      </c>
      <c r="F171" s="578">
        <f>VLOOKUP(B171,'Essbase Download working'!$A$4:$C$426,3,0)</f>
        <v>0</v>
      </c>
      <c r="G171" s="578">
        <f t="shared" si="2"/>
        <v>0</v>
      </c>
    </row>
    <row r="172" spans="1:7">
      <c r="A172" s="551"/>
      <c r="B172" s="520" t="s">
        <v>1569</v>
      </c>
      <c r="C172" s="520" t="s">
        <v>1570</v>
      </c>
      <c r="D172"/>
      <c r="E172" s="10">
        <v>0</v>
      </c>
      <c r="F172" s="578"/>
      <c r="G172" s="578">
        <f t="shared" si="2"/>
        <v>0</v>
      </c>
    </row>
    <row r="173" spans="1:7">
      <c r="A173" s="551"/>
      <c r="B173" s="520" t="s">
        <v>1571</v>
      </c>
      <c r="C173" s="520" t="s">
        <v>1572</v>
      </c>
      <c r="D173"/>
      <c r="E173" s="10">
        <v>0</v>
      </c>
      <c r="F173" s="578"/>
      <c r="G173" s="578">
        <f t="shared" si="2"/>
        <v>0</v>
      </c>
    </row>
    <row r="174" spans="1:7">
      <c r="A174" s="551"/>
      <c r="B174" s="520" t="s">
        <v>1573</v>
      </c>
      <c r="C174" s="520" t="s">
        <v>1574</v>
      </c>
      <c r="D174"/>
      <c r="E174" s="10">
        <v>0</v>
      </c>
      <c r="F174" s="578"/>
      <c r="G174" s="578">
        <f t="shared" si="2"/>
        <v>0</v>
      </c>
    </row>
    <row r="175" spans="1:7">
      <c r="A175" s="551"/>
      <c r="B175" s="585" t="s">
        <v>1181</v>
      </c>
      <c r="C175" s="520" t="s">
        <v>1182</v>
      </c>
      <c r="D175"/>
      <c r="E175" s="10">
        <v>44100</v>
      </c>
      <c r="F175" s="578">
        <f>VLOOKUP(B175,'Essbase Download working'!$A$4:$C$426,3,0)</f>
        <v>44100</v>
      </c>
      <c r="G175" s="578">
        <f t="shared" si="2"/>
        <v>0</v>
      </c>
    </row>
    <row r="176" spans="1:7">
      <c r="A176" s="551"/>
      <c r="B176" s="585" t="s">
        <v>1134</v>
      </c>
      <c r="C176" s="520" t="s">
        <v>1135</v>
      </c>
      <c r="D176"/>
      <c r="E176" s="10">
        <v>114668.85000000011</v>
      </c>
      <c r="F176" s="578">
        <f>VLOOKUP(B176,'Essbase Download working'!$A$4:$C$426,3,0)</f>
        <v>114668.85000000011</v>
      </c>
      <c r="G176" s="578">
        <f t="shared" si="2"/>
        <v>0</v>
      </c>
    </row>
    <row r="177" spans="1:9">
      <c r="A177" s="551"/>
      <c r="B177" s="585" t="s">
        <v>1136</v>
      </c>
      <c r="C177" s="520" t="s">
        <v>1138</v>
      </c>
      <c r="D177"/>
      <c r="E177" s="10">
        <v>6900</v>
      </c>
      <c r="F177" s="578">
        <f>VLOOKUP(B177,'Essbase Download working'!$A$4:$C$426,3,0)</f>
        <v>6900</v>
      </c>
      <c r="G177" s="578">
        <f t="shared" si="2"/>
        <v>0</v>
      </c>
    </row>
    <row r="178" spans="1:9">
      <c r="A178" s="551"/>
      <c r="B178" s="585" t="s">
        <v>1227</v>
      </c>
      <c r="C178" s="520" t="s">
        <v>1231</v>
      </c>
      <c r="D178"/>
      <c r="E178" s="10">
        <v>5339580.2398128947</v>
      </c>
      <c r="F178" s="578">
        <f>VLOOKUP(B178,'Essbase Download working'!$A$4:$C$426,3,0)</f>
        <v>5339580.2398128947</v>
      </c>
      <c r="G178" s="578">
        <f t="shared" si="2"/>
        <v>0</v>
      </c>
    </row>
    <row r="179" spans="1:9">
      <c r="A179" s="551"/>
      <c r="B179" s="585" t="s">
        <v>1137</v>
      </c>
      <c r="C179" s="520" t="s">
        <v>1206</v>
      </c>
      <c r="D179"/>
      <c r="E179" s="10">
        <v>92000</v>
      </c>
      <c r="F179" s="578">
        <f>VLOOKUP(B179,'Essbase Download working'!$A$4:$C$426,3,0)</f>
        <v>92000</v>
      </c>
      <c r="G179" s="578">
        <f t="shared" si="2"/>
        <v>0</v>
      </c>
    </row>
    <row r="180" spans="1:9">
      <c r="A180" s="551"/>
      <c r="B180" s="585" t="s">
        <v>1183</v>
      </c>
      <c r="C180" s="520" t="s">
        <v>1184</v>
      </c>
      <c r="D180"/>
      <c r="E180" s="10">
        <v>0</v>
      </c>
      <c r="F180" s="578">
        <f>VLOOKUP(B180,'Essbase Download working'!$A$4:$C$426,3,0)</f>
        <v>0</v>
      </c>
      <c r="G180" s="578">
        <f t="shared" si="2"/>
        <v>0</v>
      </c>
    </row>
    <row r="181" spans="1:9">
      <c r="A181" s="551"/>
      <c r="B181" s="585" t="s">
        <v>1027</v>
      </c>
      <c r="C181" s="520" t="s">
        <v>1028</v>
      </c>
      <c r="D181"/>
      <c r="E181" s="10">
        <v>23000</v>
      </c>
      <c r="F181" s="578">
        <f>VLOOKUP(B181,'Essbase Download working'!$A$4:$C$426,3,0)</f>
        <v>23000</v>
      </c>
      <c r="G181" s="578">
        <f t="shared" si="2"/>
        <v>0</v>
      </c>
    </row>
    <row r="182" spans="1:9">
      <c r="A182" s="551"/>
      <c r="B182" s="585" t="s">
        <v>1139</v>
      </c>
      <c r="C182" s="520" t="s">
        <v>1140</v>
      </c>
      <c r="D182"/>
      <c r="E182" s="10">
        <v>24500</v>
      </c>
      <c r="F182" s="578">
        <f>VLOOKUP(B182,'Essbase Download working'!$A$4:$C$426,3,0)</f>
        <v>24500</v>
      </c>
      <c r="G182" s="578">
        <f t="shared" si="2"/>
        <v>0</v>
      </c>
    </row>
    <row r="183" spans="1:9">
      <c r="A183" s="551"/>
      <c r="B183" s="585" t="s">
        <v>1029</v>
      </c>
      <c r="C183" s="520" t="s">
        <v>1030</v>
      </c>
      <c r="D183"/>
      <c r="E183" s="10">
        <v>98000</v>
      </c>
      <c r="F183" s="578">
        <f>VLOOKUP(B183,'Essbase Download working'!$A$4:$C$426,3,0)</f>
        <v>98000</v>
      </c>
      <c r="G183" s="578">
        <f t="shared" si="2"/>
        <v>0</v>
      </c>
    </row>
    <row r="184" spans="1:9" s="2" customFormat="1">
      <c r="B184" s="565" t="s">
        <v>1314</v>
      </c>
      <c r="C184" s="565" t="s">
        <v>1315</v>
      </c>
      <c r="E184" s="566">
        <v>8088772.3111716267</v>
      </c>
      <c r="F184" s="578"/>
      <c r="G184" s="578"/>
    </row>
    <row r="185" spans="1:9" s="1" customFormat="1">
      <c r="E185" s="571"/>
      <c r="F185" s="578"/>
      <c r="G185" s="578">
        <f t="shared" si="2"/>
        <v>0</v>
      </c>
      <c r="I185" s="537"/>
    </row>
    <row r="186" spans="1:9">
      <c r="A186" s="551"/>
      <c r="B186" s="520" t="s">
        <v>905</v>
      </c>
      <c r="C186" s="520" t="s">
        <v>986</v>
      </c>
      <c r="D186"/>
      <c r="E186" s="10">
        <v>0</v>
      </c>
      <c r="F186" s="578"/>
      <c r="G186" s="578">
        <f t="shared" si="2"/>
        <v>0</v>
      </c>
    </row>
    <row r="187" spans="1:9" s="551" customFormat="1">
      <c r="B187" s="520" t="s">
        <v>1577</v>
      </c>
      <c r="C187" s="520" t="s">
        <v>1578</v>
      </c>
      <c r="E187" s="10">
        <v>0</v>
      </c>
      <c r="F187" s="578"/>
      <c r="G187" s="578">
        <f t="shared" si="2"/>
        <v>0</v>
      </c>
    </row>
    <row r="188" spans="1:9">
      <c r="A188" s="551"/>
      <c r="B188" s="520" t="s">
        <v>206</v>
      </c>
      <c r="C188" s="520" t="s">
        <v>398</v>
      </c>
      <c r="D188"/>
      <c r="E188" s="10">
        <v>0</v>
      </c>
      <c r="F188" s="578"/>
      <c r="G188" s="578">
        <f t="shared" si="2"/>
        <v>0</v>
      </c>
    </row>
    <row r="189" spans="1:9">
      <c r="A189" s="551"/>
      <c r="B189" s="520" t="s">
        <v>874</v>
      </c>
      <c r="C189" s="520" t="s">
        <v>399</v>
      </c>
      <c r="D189"/>
      <c r="E189" s="10">
        <v>0</v>
      </c>
      <c r="F189" s="578"/>
      <c r="G189" s="578">
        <f t="shared" si="2"/>
        <v>0</v>
      </c>
    </row>
    <row r="190" spans="1:9">
      <c r="A190" s="551"/>
      <c r="B190" s="520" t="s">
        <v>1579</v>
      </c>
      <c r="C190" s="520" t="s">
        <v>1580</v>
      </c>
      <c r="D190"/>
      <c r="E190" s="10">
        <v>0</v>
      </c>
      <c r="F190" s="578"/>
      <c r="G190" s="578">
        <f t="shared" si="2"/>
        <v>0</v>
      </c>
    </row>
    <row r="191" spans="1:9">
      <c r="A191" s="551"/>
      <c r="B191" s="520" t="s">
        <v>1176</v>
      </c>
      <c r="C191" s="520" t="s">
        <v>1177</v>
      </c>
      <c r="D191"/>
      <c r="E191" s="10">
        <v>0</v>
      </c>
      <c r="F191" s="578"/>
      <c r="G191" s="578">
        <f t="shared" si="2"/>
        <v>0</v>
      </c>
    </row>
    <row r="192" spans="1:9">
      <c r="A192" s="551"/>
      <c r="B192" s="520" t="s">
        <v>359</v>
      </c>
      <c r="C192" s="520" t="s">
        <v>1163</v>
      </c>
      <c r="D192"/>
      <c r="E192" s="10">
        <v>0</v>
      </c>
      <c r="F192" s="578"/>
      <c r="G192" s="578">
        <f t="shared" si="2"/>
        <v>0</v>
      </c>
    </row>
    <row r="193" spans="1:8">
      <c r="A193" s="551"/>
      <c r="B193" s="520" t="s">
        <v>1581</v>
      </c>
      <c r="C193" s="520" t="s">
        <v>1582</v>
      </c>
      <c r="D193"/>
      <c r="E193" s="10">
        <v>0</v>
      </c>
      <c r="F193" s="578"/>
      <c r="G193" s="578">
        <f t="shared" si="2"/>
        <v>0</v>
      </c>
    </row>
    <row r="194" spans="1:8">
      <c r="A194" s="551"/>
      <c r="B194" s="520" t="s">
        <v>1583</v>
      </c>
      <c r="C194" s="520" t="s">
        <v>1584</v>
      </c>
      <c r="D194"/>
      <c r="E194" s="10">
        <v>0</v>
      </c>
      <c r="F194" s="578"/>
      <c r="G194" s="578">
        <f t="shared" si="2"/>
        <v>0</v>
      </c>
    </row>
    <row r="195" spans="1:8">
      <c r="A195" s="551"/>
      <c r="B195" s="520" t="s">
        <v>1585</v>
      </c>
      <c r="C195" s="520" t="s">
        <v>1586</v>
      </c>
      <c r="D195"/>
      <c r="E195" s="10">
        <v>0</v>
      </c>
      <c r="F195" s="578"/>
      <c r="G195" s="578">
        <f t="shared" si="2"/>
        <v>0</v>
      </c>
    </row>
    <row r="196" spans="1:8">
      <c r="A196" s="551"/>
      <c r="B196" s="520" t="s">
        <v>1587</v>
      </c>
      <c r="C196" s="520" t="s">
        <v>1588</v>
      </c>
      <c r="D196"/>
      <c r="E196" s="564" t="s">
        <v>476</v>
      </c>
      <c r="F196" s="578"/>
      <c r="G196" s="578">
        <f t="shared" si="2"/>
        <v>0</v>
      </c>
    </row>
    <row r="197" spans="1:8">
      <c r="A197" s="551"/>
      <c r="B197" s="520" t="s">
        <v>1589</v>
      </c>
      <c r="C197" s="520" t="s">
        <v>1590</v>
      </c>
      <c r="D197"/>
      <c r="E197" s="564" t="s">
        <v>476</v>
      </c>
      <c r="F197" s="578"/>
      <c r="G197" s="578">
        <f t="shared" si="2"/>
        <v>0</v>
      </c>
    </row>
    <row r="198" spans="1:8">
      <c r="A198" s="551"/>
      <c r="B198" s="520" t="s">
        <v>1591</v>
      </c>
      <c r="C198" s="520" t="s">
        <v>1592</v>
      </c>
      <c r="D198"/>
      <c r="E198" s="10">
        <v>0</v>
      </c>
      <c r="F198" s="578"/>
      <c r="G198" s="578">
        <f t="shared" si="2"/>
        <v>0</v>
      </c>
    </row>
    <row r="199" spans="1:8">
      <c r="A199" s="551"/>
      <c r="B199" s="596" t="s">
        <v>906</v>
      </c>
      <c r="C199" s="520" t="s">
        <v>907</v>
      </c>
      <c r="D199"/>
      <c r="E199" s="10">
        <v>0</v>
      </c>
      <c r="F199" s="578">
        <f>VLOOKUP(B199,'Essbase Download working'!$A$4:$C$426,3,0)</f>
        <v>0</v>
      </c>
      <c r="G199" s="578">
        <f t="shared" ref="G199:G262" si="3">E199-F199</f>
        <v>0</v>
      </c>
    </row>
    <row r="200" spans="1:8">
      <c r="A200" s="551"/>
      <c r="B200" s="597" t="s">
        <v>1593</v>
      </c>
      <c r="C200" s="586" t="s">
        <v>1594</v>
      </c>
      <c r="D200" s="587"/>
      <c r="E200" s="591">
        <v>46000</v>
      </c>
      <c r="F200" s="578">
        <f>VLOOKUP(B200,'Essbase Download working'!$A$4:$C$426,3,0)</f>
        <v>46000</v>
      </c>
      <c r="G200" s="578">
        <f t="shared" si="3"/>
        <v>0</v>
      </c>
      <c r="H200" s="586" t="s">
        <v>1575</v>
      </c>
    </row>
    <row r="201" spans="1:8">
      <c r="A201" s="551"/>
      <c r="B201" s="596" t="s">
        <v>788</v>
      </c>
      <c r="C201" s="520" t="s">
        <v>889</v>
      </c>
      <c r="D201"/>
      <c r="E201" s="10">
        <v>80500</v>
      </c>
      <c r="F201" s="578">
        <f>VLOOKUP(B201,'Essbase Download working'!$A$4:$C$426,3,0)</f>
        <v>80500</v>
      </c>
      <c r="G201" s="578">
        <f t="shared" si="3"/>
        <v>0</v>
      </c>
    </row>
    <row r="202" spans="1:8">
      <c r="A202" s="551"/>
      <c r="B202" s="520" t="s">
        <v>1595</v>
      </c>
      <c r="C202" s="520" t="s">
        <v>1596</v>
      </c>
      <c r="D202"/>
      <c r="E202" s="10">
        <v>0</v>
      </c>
      <c r="F202" s="578"/>
      <c r="G202" s="578">
        <f t="shared" si="3"/>
        <v>0</v>
      </c>
    </row>
    <row r="203" spans="1:8">
      <c r="A203" s="551"/>
      <c r="B203" s="565" t="s">
        <v>1316</v>
      </c>
      <c r="C203" s="565" t="s">
        <v>1349</v>
      </c>
      <c r="D203" s="2"/>
      <c r="E203" s="566">
        <v>126500</v>
      </c>
      <c r="F203" s="578"/>
      <c r="G203" s="578"/>
    </row>
    <row r="204" spans="1:8">
      <c r="A204" s="551"/>
      <c r="D204"/>
      <c r="F204" s="578"/>
      <c r="G204" s="578">
        <f t="shared" si="3"/>
        <v>0</v>
      </c>
    </row>
    <row r="205" spans="1:8">
      <c r="A205" s="551"/>
      <c r="B205" s="612" t="s">
        <v>424</v>
      </c>
      <c r="C205" s="520" t="s">
        <v>360</v>
      </c>
      <c r="D205"/>
      <c r="E205" s="10">
        <v>248913.32012898554</v>
      </c>
      <c r="F205" s="578">
        <f>VLOOKUP(B205,'Essbase Download working'!$A$4:$C$426,3,0)</f>
        <v>248913.32012898554</v>
      </c>
      <c r="G205" s="578">
        <f t="shared" si="3"/>
        <v>0</v>
      </c>
    </row>
    <row r="206" spans="1:8" s="551" customFormat="1">
      <c r="B206" s="612" t="s">
        <v>426</v>
      </c>
      <c r="C206" s="520" t="s">
        <v>361</v>
      </c>
      <c r="E206" s="10">
        <v>5654</v>
      </c>
      <c r="F206" s="578">
        <f>VLOOKUP(B206,'Essbase Download working'!$A$4:$C$426,3,0)</f>
        <v>5654</v>
      </c>
      <c r="G206" s="578">
        <f t="shared" si="3"/>
        <v>0</v>
      </c>
    </row>
    <row r="207" spans="1:8">
      <c r="A207" s="551"/>
      <c r="B207" s="612" t="s">
        <v>425</v>
      </c>
      <c r="C207" s="520" t="s">
        <v>362</v>
      </c>
      <c r="D207"/>
      <c r="E207" s="10">
        <v>-254567.32012898568</v>
      </c>
      <c r="F207" s="578">
        <f>VLOOKUP(B207,'Essbase Download working'!$A$4:$C$426,3,0)</f>
        <v>-254567.32012898568</v>
      </c>
      <c r="G207" s="578">
        <f t="shared" si="3"/>
        <v>0</v>
      </c>
    </row>
    <row r="208" spans="1:8">
      <c r="A208" s="551"/>
      <c r="B208" s="565" t="s">
        <v>1318</v>
      </c>
      <c r="C208" s="565" t="s">
        <v>1319</v>
      </c>
      <c r="D208" s="2"/>
      <c r="E208" s="566">
        <v>-1.4551915228366852E-10</v>
      </c>
      <c r="F208" s="578"/>
      <c r="G208" s="578">
        <f t="shared" si="3"/>
        <v>-1.4551915228366852E-10</v>
      </c>
    </row>
    <row r="209" spans="1:9">
      <c r="A209" s="551"/>
      <c r="B209" s="520"/>
      <c r="C209" s="520"/>
      <c r="D209"/>
      <c r="F209" s="578"/>
      <c r="G209" s="578">
        <f t="shared" si="3"/>
        <v>0</v>
      </c>
    </row>
    <row r="210" spans="1:9">
      <c r="A210" s="551"/>
      <c r="B210" s="613" t="s">
        <v>378</v>
      </c>
      <c r="C210" s="520" t="s">
        <v>379</v>
      </c>
      <c r="D210"/>
      <c r="E210" s="10">
        <v>694130.33568300004</v>
      </c>
      <c r="F210" s="578">
        <f>VLOOKUP(B210,'Essbase Download working'!$A$4:$C$426,3,0)</f>
        <v>694130.33568300004</v>
      </c>
      <c r="G210" s="578">
        <f t="shared" si="3"/>
        <v>0</v>
      </c>
    </row>
    <row r="211" spans="1:9" s="551" customFormat="1">
      <c r="B211" s="613" t="s">
        <v>380</v>
      </c>
      <c r="C211" s="520" t="s">
        <v>381</v>
      </c>
      <c r="E211" s="10">
        <v>950</v>
      </c>
      <c r="F211" s="578">
        <f>VLOOKUP(B211,'Essbase Download working'!$A$4:$C$426,3,0)</f>
        <v>950</v>
      </c>
      <c r="G211" s="578">
        <f t="shared" si="3"/>
        <v>0</v>
      </c>
    </row>
    <row r="212" spans="1:9">
      <c r="A212" s="551"/>
      <c r="B212" s="613" t="s">
        <v>382</v>
      </c>
      <c r="C212" s="520" t="s">
        <v>383</v>
      </c>
      <c r="D212"/>
      <c r="E212" s="10">
        <v>832202.20566775627</v>
      </c>
      <c r="F212" s="578">
        <f>VLOOKUP(B212,'Essbase Download working'!$A$4:$C$426,3,0)</f>
        <v>832202.20566775627</v>
      </c>
      <c r="G212" s="578">
        <f t="shared" si="3"/>
        <v>0</v>
      </c>
    </row>
    <row r="213" spans="1:9">
      <c r="A213" s="551"/>
      <c r="B213" s="613" t="s">
        <v>384</v>
      </c>
      <c r="C213" s="520" t="s">
        <v>385</v>
      </c>
      <c r="D213"/>
      <c r="E213" s="10">
        <v>-1547877.9813587319</v>
      </c>
      <c r="F213" s="578">
        <f>VLOOKUP(B213,'Essbase Download working'!$A$4:$C$426,3,0)</f>
        <v>-1547877.9813587319</v>
      </c>
      <c r="G213" s="578">
        <f t="shared" si="3"/>
        <v>0</v>
      </c>
    </row>
    <row r="214" spans="1:9">
      <c r="A214" s="551"/>
      <c r="B214" s="613" t="s">
        <v>0</v>
      </c>
      <c r="C214" s="520" t="s">
        <v>1</v>
      </c>
      <c r="D214"/>
      <c r="E214" s="10">
        <v>0</v>
      </c>
      <c r="F214" s="578">
        <f>VLOOKUP(B214,'Essbase Download working'!$A$4:$C$426,3,0)</f>
        <v>0</v>
      </c>
      <c r="G214" s="578">
        <f t="shared" si="3"/>
        <v>0</v>
      </c>
    </row>
    <row r="215" spans="1:9">
      <c r="A215" s="551"/>
      <c r="B215" s="520" t="s">
        <v>1597</v>
      </c>
      <c r="C215" s="520" t="s">
        <v>1598</v>
      </c>
      <c r="D215"/>
      <c r="E215" s="564" t="s">
        <v>476</v>
      </c>
      <c r="F215" s="578"/>
      <c r="G215" s="578">
        <f t="shared" si="3"/>
        <v>0</v>
      </c>
    </row>
    <row r="216" spans="1:9">
      <c r="A216" s="551"/>
      <c r="B216" s="613" t="s">
        <v>2</v>
      </c>
      <c r="C216" s="520" t="s">
        <v>3</v>
      </c>
      <c r="D216"/>
      <c r="E216" s="10">
        <v>0</v>
      </c>
      <c r="F216" s="578">
        <f>VLOOKUP(B216,'Essbase Download working'!$A$4:$C$426,3,0)</f>
        <v>0</v>
      </c>
      <c r="G216" s="578">
        <f t="shared" si="3"/>
        <v>0</v>
      </c>
    </row>
    <row r="217" spans="1:9">
      <c r="A217" s="551"/>
      <c r="B217" s="565" t="s">
        <v>1320</v>
      </c>
      <c r="C217" s="565" t="s">
        <v>1350</v>
      </c>
      <c r="D217" s="2"/>
      <c r="E217" s="566">
        <v>-20595.440007975558</v>
      </c>
      <c r="F217" s="578"/>
      <c r="G217" s="578"/>
    </row>
    <row r="218" spans="1:9">
      <c r="A218" s="551"/>
      <c r="B218" s="520"/>
      <c r="C218" s="520"/>
      <c r="D218"/>
      <c r="F218" s="578"/>
      <c r="G218" s="578">
        <f t="shared" si="3"/>
        <v>0</v>
      </c>
    </row>
    <row r="219" spans="1:9" s="1" customFormat="1">
      <c r="B219" s="31" t="s">
        <v>363</v>
      </c>
      <c r="C219" s="31" t="s">
        <v>364</v>
      </c>
      <c r="E219" s="571">
        <v>203603.33707826084</v>
      </c>
      <c r="F219" s="578">
        <f>VLOOKUP(B219,'Essbase Download working'!$A$4:$C$426,3,0)</f>
        <v>203603.33707826084</v>
      </c>
      <c r="G219" s="578">
        <f t="shared" si="3"/>
        <v>0</v>
      </c>
      <c r="H219" s="1">
        <f>VLOOKUP(B219,'Essbase Download working'!$A$1:$C$426,3,0)</f>
        <v>203603.33707826084</v>
      </c>
    </row>
    <row r="220" spans="1:9" s="620" customFormat="1">
      <c r="B220" s="598" t="s">
        <v>1599</v>
      </c>
      <c r="C220" s="598" t="s">
        <v>1600</v>
      </c>
      <c r="E220" s="640">
        <v>39560</v>
      </c>
      <c r="F220" s="578">
        <f>VLOOKUP(B220,'Essbase Download working'!$A$4:$C$426,3,0)</f>
        <v>39560</v>
      </c>
      <c r="G220" s="578">
        <f t="shared" si="3"/>
        <v>0</v>
      </c>
      <c r="H220" s="620">
        <f>VLOOKUP(B220,'Essbase Download working'!$A$1:$C$426,3,0)</f>
        <v>39560</v>
      </c>
      <c r="I220" s="620" t="s">
        <v>1803</v>
      </c>
    </row>
    <row r="221" spans="1:9" s="1" customFormat="1">
      <c r="B221" s="31" t="s">
        <v>365</v>
      </c>
      <c r="C221" s="31" t="s">
        <v>366</v>
      </c>
      <c r="E221" s="571">
        <v>1067077.2146145627</v>
      </c>
      <c r="F221" s="578">
        <f>VLOOKUP(B221,'Essbase Download working'!$A$4:$C$426,3,0)</f>
        <v>1067077.2146145627</v>
      </c>
      <c r="G221" s="578">
        <f t="shared" si="3"/>
        <v>0</v>
      </c>
      <c r="H221" s="1">
        <f>VLOOKUP(B221,'Essbase Download working'!$A$1:$C$426,3,0)</f>
        <v>1067077.2146145627</v>
      </c>
    </row>
    <row r="222" spans="1:9" s="1" customFormat="1">
      <c r="B222" s="31" t="s">
        <v>367</v>
      </c>
      <c r="C222" s="31" t="s">
        <v>1203</v>
      </c>
      <c r="E222" s="571">
        <v>0</v>
      </c>
      <c r="F222" s="578">
        <f>VLOOKUP(B222,'Essbase Download working'!$A$4:$C$426,3,0)</f>
        <v>0</v>
      </c>
      <c r="G222" s="578">
        <f t="shared" si="3"/>
        <v>0</v>
      </c>
    </row>
    <row r="223" spans="1:9" s="1" customFormat="1">
      <c r="B223" s="31" t="s">
        <v>1178</v>
      </c>
      <c r="C223" s="31" t="s">
        <v>1179</v>
      </c>
      <c r="E223" s="571">
        <v>-22108889.273453664</v>
      </c>
      <c r="F223" s="578">
        <f>VLOOKUP(B223,'Essbase Download working'!$A$4:$C$426,3,0)</f>
        <v>-22108889.273453664</v>
      </c>
      <c r="G223" s="578">
        <f t="shared" si="3"/>
        <v>0</v>
      </c>
      <c r="H223" s="1">
        <f>VLOOKUP(B223,'Essbase Download working'!$A$1:$C$426,3,0)</f>
        <v>-22108889.273453664</v>
      </c>
    </row>
    <row r="224" spans="1:9" s="1" customFormat="1">
      <c r="B224" s="31" t="s">
        <v>1130</v>
      </c>
      <c r="C224" s="31" t="s">
        <v>1131</v>
      </c>
      <c r="E224" s="571">
        <v>0</v>
      </c>
      <c r="F224" s="578">
        <f>VLOOKUP(B224,'Essbase Download working'!$A$4:$C$426,3,0)</f>
        <v>0</v>
      </c>
      <c r="G224" s="578">
        <f t="shared" si="3"/>
        <v>0</v>
      </c>
      <c r="H224" s="1">
        <f>VLOOKUP(B224,'Essbase Download working'!$A$1:$C$426,3,0)</f>
        <v>0</v>
      </c>
    </row>
    <row r="225" spans="2:8" s="1" customFormat="1">
      <c r="B225" s="31" t="s">
        <v>1601</v>
      </c>
      <c r="C225" s="31" t="s">
        <v>1602</v>
      </c>
      <c r="E225" s="571">
        <v>0</v>
      </c>
      <c r="F225" s="578"/>
      <c r="G225" s="578">
        <f t="shared" si="3"/>
        <v>0</v>
      </c>
    </row>
    <row r="226" spans="2:8" s="1" customFormat="1">
      <c r="B226" s="31" t="s">
        <v>1603</v>
      </c>
      <c r="C226" s="31" t="s">
        <v>1604</v>
      </c>
      <c r="E226" s="571">
        <v>0</v>
      </c>
      <c r="F226" s="578"/>
      <c r="G226" s="578">
        <f t="shared" si="3"/>
        <v>0</v>
      </c>
    </row>
    <row r="227" spans="2:8" s="1" customFormat="1">
      <c r="B227" s="31" t="s">
        <v>1153</v>
      </c>
      <c r="C227" s="31" t="s">
        <v>1154</v>
      </c>
      <c r="E227" s="571">
        <v>110000</v>
      </c>
      <c r="F227" s="578">
        <f>VLOOKUP(B227,'Essbase Download working'!$A$4:$C$426,3,0)</f>
        <v>110000</v>
      </c>
      <c r="G227" s="578">
        <f t="shared" si="3"/>
        <v>0</v>
      </c>
      <c r="H227" s="1">
        <f>VLOOKUP(B227,'Essbase Download working'!$A$1:$C$426,3,0)</f>
        <v>110000</v>
      </c>
    </row>
    <row r="228" spans="2:8" s="1" customFormat="1">
      <c r="B228" s="31" t="s">
        <v>1207</v>
      </c>
      <c r="C228" s="31" t="s">
        <v>1208</v>
      </c>
      <c r="E228" s="571">
        <v>19185685.34</v>
      </c>
      <c r="F228" s="578">
        <f>VLOOKUP(B228,'Essbase Download working'!$A$4:$C$426,3,0)</f>
        <v>19185685.34</v>
      </c>
      <c r="G228" s="578">
        <f t="shared" si="3"/>
        <v>0</v>
      </c>
      <c r="H228" s="1">
        <f>VLOOKUP(B228,'Essbase Download working'!$A$1:$C$426,3,0)</f>
        <v>19185685.34</v>
      </c>
    </row>
    <row r="229" spans="2:8" s="1" customFormat="1">
      <c r="B229" s="31" t="s">
        <v>1209</v>
      </c>
      <c r="C229" s="31" t="s">
        <v>1228</v>
      </c>
      <c r="E229" s="571">
        <v>210960.11000000002</v>
      </c>
      <c r="F229" s="578">
        <f>VLOOKUP(B229,'Essbase Download working'!$A$4:$C$426,3,0)</f>
        <v>210960.11000000002</v>
      </c>
      <c r="G229" s="578">
        <f t="shared" si="3"/>
        <v>0</v>
      </c>
      <c r="H229" s="1">
        <f>VLOOKUP(B229,'Essbase Download working'!$A$1:$C$426,3,0)</f>
        <v>210960.11000000002</v>
      </c>
    </row>
    <row r="230" spans="2:8" s="1" customFormat="1">
      <c r="B230" s="31" t="s">
        <v>1210</v>
      </c>
      <c r="C230" s="31" t="s">
        <v>1229</v>
      </c>
      <c r="E230" s="571">
        <v>101200</v>
      </c>
      <c r="F230" s="578">
        <f>VLOOKUP(B230,'Essbase Download working'!$A$4:$C$426,3,0)</f>
        <v>101200</v>
      </c>
      <c r="G230" s="578">
        <f t="shared" si="3"/>
        <v>0</v>
      </c>
      <c r="H230" s="1">
        <f>VLOOKUP(B230,'Essbase Download working'!$A$1:$C$426,3,0)</f>
        <v>101200</v>
      </c>
    </row>
    <row r="231" spans="2:8" s="1" customFormat="1">
      <c r="B231" s="31" t="s">
        <v>1211</v>
      </c>
      <c r="C231" s="31" t="s">
        <v>1212</v>
      </c>
      <c r="E231" s="571">
        <v>0</v>
      </c>
      <c r="F231" s="578">
        <f>VLOOKUP(B231,'Essbase Download working'!$A$4:$C$426,3,0)</f>
        <v>0</v>
      </c>
      <c r="G231" s="578">
        <f t="shared" si="3"/>
        <v>0</v>
      </c>
      <c r="H231" s="1">
        <f>VLOOKUP(B231,'Essbase Download working'!$A$1:$C$426,3,0)</f>
        <v>0</v>
      </c>
    </row>
    <row r="232" spans="2:8" s="1" customFormat="1">
      <c r="B232" s="31" t="s">
        <v>1213</v>
      </c>
      <c r="C232" s="31" t="s">
        <v>1214</v>
      </c>
      <c r="E232" s="571">
        <v>0</v>
      </c>
      <c r="F232" s="578">
        <f>VLOOKUP(B232,'Essbase Download working'!$A$4:$C$426,3,0)</f>
        <v>0</v>
      </c>
      <c r="G232" s="578">
        <f t="shared" si="3"/>
        <v>0</v>
      </c>
      <c r="H232" s="1">
        <f>VLOOKUP(B232,'Essbase Download working'!$A$1:$C$426,3,0)</f>
        <v>0</v>
      </c>
    </row>
    <row r="233" spans="2:8" s="1" customFormat="1">
      <c r="B233" s="31" t="s">
        <v>1215</v>
      </c>
      <c r="C233" s="31" t="s">
        <v>1230</v>
      </c>
      <c r="E233" s="571">
        <v>-149500</v>
      </c>
      <c r="F233" s="578">
        <f>VLOOKUP(B233,'Essbase Download working'!$A$4:$C$426,3,0)</f>
        <v>-149500</v>
      </c>
      <c r="G233" s="578">
        <f t="shared" si="3"/>
        <v>0</v>
      </c>
      <c r="H233" s="1">
        <f>VLOOKUP(B233,'Essbase Download working'!$A$1:$C$426,3,0)</f>
        <v>-149500</v>
      </c>
    </row>
    <row r="234" spans="2:8" s="1" customFormat="1">
      <c r="B234" s="31" t="s">
        <v>1216</v>
      </c>
      <c r="C234" s="31" t="s">
        <v>1217</v>
      </c>
      <c r="E234" s="571">
        <v>-59800</v>
      </c>
      <c r="F234" s="578">
        <f>VLOOKUP(B234,'Essbase Download working'!$A$4:$C$426,3,0)</f>
        <v>-59800</v>
      </c>
      <c r="G234" s="578">
        <f t="shared" si="3"/>
        <v>0</v>
      </c>
      <c r="H234" s="1">
        <f>VLOOKUP(B234,'Essbase Download working'!$A$1:$C$426,3,0)</f>
        <v>-59800</v>
      </c>
    </row>
    <row r="235" spans="2:8" s="1" customFormat="1">
      <c r="B235" s="31" t="s">
        <v>1218</v>
      </c>
      <c r="C235" s="31" t="s">
        <v>1219</v>
      </c>
      <c r="E235" s="571">
        <v>0</v>
      </c>
      <c r="F235" s="578">
        <f>VLOOKUP(B235,'Essbase Download working'!$A$4:$C$426,3,0)</f>
        <v>0</v>
      </c>
      <c r="G235" s="578">
        <f t="shared" si="3"/>
        <v>0</v>
      </c>
      <c r="H235" s="1">
        <f>VLOOKUP(B235,'Essbase Download working'!$A$1:$C$426,3,0)</f>
        <v>0</v>
      </c>
    </row>
    <row r="236" spans="2:8" s="1" customFormat="1">
      <c r="B236" s="31" t="s">
        <v>1220</v>
      </c>
      <c r="C236" s="31" t="s">
        <v>1221</v>
      </c>
      <c r="E236" s="571">
        <v>115000</v>
      </c>
      <c r="F236" s="578">
        <f>VLOOKUP(B236,'Essbase Download working'!$A$4:$C$426,3,0)</f>
        <v>115000</v>
      </c>
      <c r="G236" s="578">
        <f t="shared" si="3"/>
        <v>0</v>
      </c>
      <c r="H236" s="1">
        <f>VLOOKUP(B236,'Essbase Download working'!$A$1:$C$426,3,0)</f>
        <v>115000</v>
      </c>
    </row>
    <row r="237" spans="2:8" s="1" customFormat="1">
      <c r="B237" s="31" t="s">
        <v>1222</v>
      </c>
      <c r="C237" s="31" t="s">
        <v>1223</v>
      </c>
      <c r="E237" s="571">
        <v>193200</v>
      </c>
      <c r="F237" s="578">
        <f>VLOOKUP(B237,'Essbase Download working'!$A$4:$C$426,3,0)</f>
        <v>193200</v>
      </c>
      <c r="G237" s="578">
        <f t="shared" si="3"/>
        <v>0</v>
      </c>
      <c r="H237" s="1">
        <f>VLOOKUP(B237,'Essbase Download working'!$A$1:$C$426,3,0)</f>
        <v>193200</v>
      </c>
    </row>
    <row r="238" spans="2:8" s="1" customFormat="1">
      <c r="B238" s="31" t="s">
        <v>1224</v>
      </c>
      <c r="C238" s="31" t="s">
        <v>1225</v>
      </c>
      <c r="E238" s="571">
        <v>105800</v>
      </c>
      <c r="F238" s="578">
        <f>VLOOKUP(B238,'Essbase Download working'!$A$4:$C$426,3,0)</f>
        <v>105800</v>
      </c>
      <c r="G238" s="578">
        <f t="shared" si="3"/>
        <v>0</v>
      </c>
      <c r="H238" s="1">
        <f>VLOOKUP(B238,'Essbase Download working'!$A$1:$C$426,3,0)</f>
        <v>105800</v>
      </c>
    </row>
    <row r="239" spans="2:8" s="1" customFormat="1">
      <c r="B239" s="31" t="s">
        <v>1251</v>
      </c>
      <c r="C239" s="31" t="s">
        <v>1252</v>
      </c>
      <c r="E239" s="571">
        <v>1968255.4700000002</v>
      </c>
      <c r="F239" s="578">
        <f>VLOOKUP(B239,'Essbase Download working'!$A$4:$C$426,3,0)</f>
        <v>1968255.4700000002</v>
      </c>
      <c r="G239" s="578">
        <f t="shared" si="3"/>
        <v>0</v>
      </c>
      <c r="H239" s="1">
        <f>VLOOKUP(B239,'Essbase Download working'!$A$1:$C$426,3,0)</f>
        <v>1968255.4700000002</v>
      </c>
    </row>
    <row r="240" spans="2:8" s="1" customFormat="1">
      <c r="B240" s="31" t="s">
        <v>1253</v>
      </c>
      <c r="C240" s="31" t="s">
        <v>1254</v>
      </c>
      <c r="E240" s="571">
        <v>0</v>
      </c>
      <c r="F240" s="578">
        <f>VLOOKUP(B240,'Essbase Download working'!$A$4:$C$426,3,0)</f>
        <v>0</v>
      </c>
      <c r="G240" s="578">
        <f t="shared" si="3"/>
        <v>0</v>
      </c>
      <c r="H240" s="1">
        <f>VLOOKUP(B240,'Essbase Download working'!$A$1:$C$426,3,0)</f>
        <v>0</v>
      </c>
    </row>
    <row r="241" spans="2:9" s="1" customFormat="1">
      <c r="B241" s="31" t="s">
        <v>1255</v>
      </c>
      <c r="C241" s="31" t="s">
        <v>1257</v>
      </c>
      <c r="E241" s="571">
        <v>0</v>
      </c>
      <c r="F241" s="578">
        <f>VLOOKUP(B241,'Essbase Download working'!$A$4:$C$426,3,0)</f>
        <v>0</v>
      </c>
      <c r="G241" s="578">
        <f t="shared" si="3"/>
        <v>0</v>
      </c>
      <c r="H241" s="1">
        <f>VLOOKUP(B241,'Essbase Download working'!$A$1:$C$426,3,0)</f>
        <v>0</v>
      </c>
    </row>
    <row r="242" spans="2:9" s="1" customFormat="1">
      <c r="B242" s="31" t="s">
        <v>1256</v>
      </c>
      <c r="C242" s="31" t="s">
        <v>1258</v>
      </c>
      <c r="E242" s="571">
        <v>0</v>
      </c>
      <c r="F242" s="578">
        <f>VLOOKUP(B242,'Essbase Download working'!$A$4:$C$426,3,0)</f>
        <v>0</v>
      </c>
      <c r="G242" s="578">
        <f t="shared" si="3"/>
        <v>0</v>
      </c>
      <c r="H242" s="1">
        <f>VLOOKUP(B242,'Essbase Download working'!$A$1:$C$426,3,0)</f>
        <v>0</v>
      </c>
    </row>
    <row r="243" spans="2:9" s="620" customFormat="1">
      <c r="B243" s="598" t="s">
        <v>1605</v>
      </c>
      <c r="C243" s="598" t="s">
        <v>1606</v>
      </c>
      <c r="E243" s="640">
        <v>352228.57571428554</v>
      </c>
      <c r="F243" s="578">
        <f>VLOOKUP(B243,'Essbase Download working'!$A$4:$C$426,3,0)</f>
        <v>352228.57571428554</v>
      </c>
      <c r="G243" s="578">
        <f t="shared" si="3"/>
        <v>0</v>
      </c>
      <c r="H243" s="620">
        <f>VLOOKUP(B243,'Essbase Download working'!$A$1:$C$426,3,0)</f>
        <v>352228.57571428554</v>
      </c>
      <c r="I243" s="620" t="s">
        <v>1803</v>
      </c>
    </row>
    <row r="244" spans="2:9" s="1" customFormat="1">
      <c r="B244" s="31" t="s">
        <v>368</v>
      </c>
      <c r="C244" s="31" t="s">
        <v>369</v>
      </c>
      <c r="E244" s="571">
        <v>4985530.5999999996</v>
      </c>
      <c r="F244" s="578">
        <f>VLOOKUP(B244,'Essbase Download working'!$A$4:$C$426,3,0)</f>
        <v>4985530.5999999996</v>
      </c>
      <c r="G244" s="578">
        <f t="shared" si="3"/>
        <v>0</v>
      </c>
      <c r="H244" s="1">
        <f>VLOOKUP(B244,'Essbase Download working'!$A$1:$C$426,3,0)</f>
        <v>4985530.5999999996</v>
      </c>
    </row>
    <row r="245" spans="2:9" s="620" customFormat="1">
      <c r="B245" s="598" t="s">
        <v>1607</v>
      </c>
      <c r="C245" s="598" t="s">
        <v>1608</v>
      </c>
      <c r="E245" s="640">
        <v>9200</v>
      </c>
      <c r="F245" s="578">
        <f>VLOOKUP(B245,'Essbase Download working'!$A$4:$C$426,3,0)</f>
        <v>9200</v>
      </c>
      <c r="G245" s="578">
        <f t="shared" si="3"/>
        <v>0</v>
      </c>
      <c r="H245" s="620">
        <f>VLOOKUP(B245,'Essbase Download working'!$A$1:$C$426,3,0)</f>
        <v>9200</v>
      </c>
      <c r="I245" s="620" t="s">
        <v>1803</v>
      </c>
    </row>
    <row r="246" spans="2:9" s="1" customFormat="1">
      <c r="B246" s="31" t="s">
        <v>370</v>
      </c>
      <c r="C246" s="31" t="s">
        <v>371</v>
      </c>
      <c r="E246" s="571">
        <v>3410389.4</v>
      </c>
      <c r="F246" s="578">
        <f>VLOOKUP(B246,'Essbase Download working'!$A$4:$C$426,3,0)</f>
        <v>3410389.4</v>
      </c>
      <c r="G246" s="578">
        <f t="shared" si="3"/>
        <v>0</v>
      </c>
      <c r="H246" s="1">
        <f>VLOOKUP(B246,'Essbase Download working'!$A$1:$C$426,3,0)</f>
        <v>3410389.4</v>
      </c>
    </row>
    <row r="247" spans="2:9" s="1" customFormat="1">
      <c r="B247" s="31" t="s">
        <v>372</v>
      </c>
      <c r="C247" s="31" t="s">
        <v>373</v>
      </c>
      <c r="E247" s="571">
        <v>101200</v>
      </c>
      <c r="F247" s="578">
        <f>VLOOKUP(B247,'Essbase Download working'!$A$4:$C$426,3,0)</f>
        <v>101200</v>
      </c>
      <c r="G247" s="578">
        <f t="shared" si="3"/>
        <v>0</v>
      </c>
      <c r="H247" s="1">
        <f>VLOOKUP(B247,'Essbase Download working'!$A$1:$C$426,3,0)</f>
        <v>101200</v>
      </c>
    </row>
    <row r="248" spans="2:9" s="1" customFormat="1">
      <c r="B248" s="31" t="s">
        <v>908</v>
      </c>
      <c r="C248" s="31" t="s">
        <v>909</v>
      </c>
      <c r="E248" s="571">
        <v>588755.49800000014</v>
      </c>
      <c r="F248" s="578">
        <f>VLOOKUP(B248,'Essbase Download working'!$A$4:$C$426,3,0)</f>
        <v>588755.49800000014</v>
      </c>
      <c r="G248" s="578">
        <f t="shared" si="3"/>
        <v>0</v>
      </c>
      <c r="H248" s="1">
        <f>VLOOKUP(B248,'Essbase Download working'!$A$1:$C$426,3,0)</f>
        <v>588755.49800000014</v>
      </c>
    </row>
    <row r="249" spans="2:9" s="1" customFormat="1">
      <c r="B249" s="31" t="s">
        <v>1132</v>
      </c>
      <c r="C249" s="31" t="s">
        <v>1133</v>
      </c>
      <c r="E249" s="571">
        <v>0</v>
      </c>
      <c r="F249" s="578">
        <f>VLOOKUP(B249,'Essbase Download working'!$A$4:$C$426,3,0)</f>
        <v>0</v>
      </c>
      <c r="G249" s="578">
        <f t="shared" si="3"/>
        <v>0</v>
      </c>
      <c r="H249" s="1">
        <f>VLOOKUP(B249,'Essbase Download working'!$A$1:$C$426,3,0)</f>
        <v>0</v>
      </c>
    </row>
    <row r="250" spans="2:9" s="1" customFormat="1">
      <c r="B250" s="31" t="s">
        <v>1259</v>
      </c>
      <c r="C250" s="31" t="s">
        <v>1263</v>
      </c>
      <c r="E250" s="571">
        <v>0</v>
      </c>
      <c r="F250" s="578">
        <f>VLOOKUP(B250,'Essbase Download working'!$A$4:$C$426,3,0)</f>
        <v>0</v>
      </c>
      <c r="G250" s="578">
        <f t="shared" si="3"/>
        <v>0</v>
      </c>
      <c r="H250" s="1">
        <f>VLOOKUP(B250,'Essbase Download working'!$A$1:$C$426,3,0)</f>
        <v>0</v>
      </c>
    </row>
    <row r="251" spans="2:9" s="1" customFormat="1">
      <c r="B251" s="31" t="s">
        <v>1260</v>
      </c>
      <c r="C251" s="31" t="s">
        <v>1264</v>
      </c>
      <c r="E251" s="571">
        <v>92000</v>
      </c>
      <c r="F251" s="578">
        <f>VLOOKUP(B251,'Essbase Download working'!$A$4:$C$426,3,0)</f>
        <v>92000</v>
      </c>
      <c r="G251" s="578">
        <f t="shared" si="3"/>
        <v>0</v>
      </c>
      <c r="H251" s="1">
        <f>VLOOKUP(B251,'Essbase Download working'!$A$1:$C$426,3,0)</f>
        <v>92000</v>
      </c>
    </row>
    <row r="252" spans="2:9" s="1" customFormat="1">
      <c r="B252" s="31" t="s">
        <v>1261</v>
      </c>
      <c r="C252" s="31" t="s">
        <v>1265</v>
      </c>
      <c r="E252" s="571">
        <v>749542.34398159874</v>
      </c>
      <c r="F252" s="578">
        <f>VLOOKUP(B252,'Essbase Download working'!$A$4:$C$426,3,0)</f>
        <v>749542.34398159874</v>
      </c>
      <c r="G252" s="578">
        <f t="shared" si="3"/>
        <v>0</v>
      </c>
      <c r="H252" s="1">
        <f>VLOOKUP(B252,'Essbase Download working'!$A$1:$C$426,3,0)</f>
        <v>749542.34398159874</v>
      </c>
    </row>
    <row r="253" spans="2:9" s="1" customFormat="1">
      <c r="B253" s="31" t="s">
        <v>1262</v>
      </c>
      <c r="C253" s="31" t="s">
        <v>1266</v>
      </c>
      <c r="E253" s="571">
        <v>2131966.8506654678</v>
      </c>
      <c r="F253" s="578">
        <f>VLOOKUP(B253,'Essbase Download working'!$A$4:$C$426,3,0)</f>
        <v>2131966.8506654678</v>
      </c>
      <c r="G253" s="578">
        <f t="shared" si="3"/>
        <v>0</v>
      </c>
      <c r="H253" s="1">
        <f>VLOOKUP(B253,'Essbase Download working'!$A$1:$C$426,3,0)</f>
        <v>2131966.8506654678</v>
      </c>
    </row>
    <row r="254" spans="2:9" s="1" customFormat="1">
      <c r="B254" s="31" t="s">
        <v>910</v>
      </c>
      <c r="C254" s="31" t="s">
        <v>1233</v>
      </c>
      <c r="E254" s="571">
        <v>0</v>
      </c>
      <c r="F254" s="578">
        <f>VLOOKUP(B254,'Essbase Download working'!$A$4:$C$426,3,0)</f>
        <v>0</v>
      </c>
      <c r="G254" s="578">
        <f t="shared" si="3"/>
        <v>0</v>
      </c>
      <c r="H254" s="1">
        <f>VLOOKUP(B254,'Essbase Download working'!$A$1:$C$426,3,0)</f>
        <v>0</v>
      </c>
    </row>
    <row r="255" spans="2:9" s="1" customFormat="1">
      <c r="B255" s="31" t="s">
        <v>1180</v>
      </c>
      <c r="C255" s="31" t="s">
        <v>1234</v>
      </c>
      <c r="E255" s="571">
        <v>-1291451.1037304359</v>
      </c>
      <c r="F255" s="578">
        <f>VLOOKUP(B255,'Essbase Download working'!$A$4:$C$426,3,0)</f>
        <v>-1291451.1037304359</v>
      </c>
      <c r="G255" s="578">
        <f t="shared" si="3"/>
        <v>0</v>
      </c>
      <c r="H255" s="1">
        <f>VLOOKUP(B255,'Essbase Download working'!$A$1:$C$426,3,0)</f>
        <v>-1291451.1037304359</v>
      </c>
    </row>
    <row r="256" spans="2:9" s="1" customFormat="1">
      <c r="B256" s="31" t="s">
        <v>911</v>
      </c>
      <c r="C256" s="31" t="s">
        <v>377</v>
      </c>
      <c r="E256" s="571">
        <v>197639.05</v>
      </c>
      <c r="F256" s="578">
        <f>VLOOKUP(B256,'Essbase Download working'!$A$4:$C$426,3,0)</f>
        <v>197639.05</v>
      </c>
      <c r="G256" s="578">
        <f t="shared" si="3"/>
        <v>0</v>
      </c>
      <c r="H256" s="1">
        <f>VLOOKUP(B256,'Essbase Download working'!$A$1:$C$426,3,0)</f>
        <v>197639.05</v>
      </c>
    </row>
    <row r="257" spans="1:9" s="1" customFormat="1">
      <c r="B257" s="31" t="s">
        <v>1268</v>
      </c>
      <c r="C257" s="31" t="s">
        <v>1269</v>
      </c>
      <c r="E257" s="571">
        <v>89180</v>
      </c>
      <c r="F257" s="578">
        <f>VLOOKUP(B257,'Essbase Download working'!$A$4:$C$426,3,0)</f>
        <v>89180</v>
      </c>
      <c r="G257" s="578">
        <f t="shared" si="3"/>
        <v>0</v>
      </c>
      <c r="H257" s="1">
        <f>VLOOKUP(B257,'Essbase Download working'!$A$1:$C$426,3,0)</f>
        <v>89180</v>
      </c>
    </row>
    <row r="258" spans="1:9" s="1" customFormat="1">
      <c r="B258" s="31" t="s">
        <v>1267</v>
      </c>
      <c r="C258" s="31" t="s">
        <v>1270</v>
      </c>
      <c r="E258" s="571">
        <v>39939.410000000003</v>
      </c>
      <c r="F258" s="578">
        <f>VLOOKUP(B258,'Essbase Download working'!$A$4:$C$426,3,0)</f>
        <v>39939.410000000003</v>
      </c>
      <c r="G258" s="578">
        <f t="shared" si="3"/>
        <v>0</v>
      </c>
      <c r="H258" s="1">
        <f>VLOOKUP(B258,'Essbase Download working'!$A$1:$C$426,3,0)</f>
        <v>39939.410000000003</v>
      </c>
    </row>
    <row r="259" spans="1:9" s="620" customFormat="1">
      <c r="B259" s="598" t="s">
        <v>1609</v>
      </c>
      <c r="C259" s="598" t="s">
        <v>1610</v>
      </c>
      <c r="E259" s="640">
        <v>73500</v>
      </c>
      <c r="F259" s="578">
        <f>VLOOKUP(B259,'Essbase Download working'!$A$4:$C$426,3,0)</f>
        <v>73500</v>
      </c>
      <c r="G259" s="578">
        <f t="shared" si="3"/>
        <v>0</v>
      </c>
      <c r="H259" s="620">
        <f>VLOOKUP(B259,'Essbase Download working'!$A$1:$C$426,3,0)</f>
        <v>73500</v>
      </c>
      <c r="I259" s="620" t="s">
        <v>1803</v>
      </c>
    </row>
    <row r="260" spans="1:9" s="1" customFormat="1">
      <c r="B260" s="31" t="s">
        <v>1611</v>
      </c>
      <c r="C260" s="31" t="s">
        <v>1612</v>
      </c>
      <c r="E260" s="571">
        <v>0</v>
      </c>
      <c r="F260" s="578"/>
      <c r="G260" s="578">
        <f t="shared" si="3"/>
        <v>0</v>
      </c>
    </row>
    <row r="261" spans="1:9" s="620" customFormat="1">
      <c r="B261" s="598" t="s">
        <v>1613</v>
      </c>
      <c r="C261" s="598" t="s">
        <v>1614</v>
      </c>
      <c r="E261" s="640">
        <v>49580.160000000003</v>
      </c>
      <c r="F261" s="578">
        <f>VLOOKUP(B261,'Essbase Download working'!$A$4:$C$426,3,0)</f>
        <v>49580.160000000003</v>
      </c>
      <c r="G261" s="578">
        <f t="shared" si="3"/>
        <v>0</v>
      </c>
      <c r="H261" s="620">
        <f>VLOOKUP(B261,'Essbase Download working'!$A$1:$C$426,3,0)</f>
        <v>49580.160000000003</v>
      </c>
      <c r="I261" s="620" t="s">
        <v>1803</v>
      </c>
    </row>
    <row r="262" spans="1:9" s="1" customFormat="1">
      <c r="B262" s="31" t="s">
        <v>1226</v>
      </c>
      <c r="C262" s="31" t="s">
        <v>1235</v>
      </c>
      <c r="E262" s="571">
        <v>17020</v>
      </c>
      <c r="F262" s="578">
        <f>VLOOKUP(B262,'Essbase Download working'!$A$4:$C$426,3,0)</f>
        <v>17020</v>
      </c>
      <c r="G262" s="578">
        <f t="shared" si="3"/>
        <v>0</v>
      </c>
      <c r="H262" s="1">
        <f>VLOOKUP(B262,'Essbase Download working'!$A$1:$C$426,3,0)</f>
        <v>17020</v>
      </c>
    </row>
    <row r="263" spans="1:9" s="1" customFormat="1">
      <c r="B263" s="31" t="s">
        <v>1271</v>
      </c>
      <c r="C263" s="31" t="s">
        <v>1272</v>
      </c>
      <c r="E263" s="571">
        <v>11500</v>
      </c>
      <c r="F263" s="578">
        <f>VLOOKUP(B263,'Essbase Download working'!$A$4:$C$426,3,0)</f>
        <v>11500</v>
      </c>
      <c r="G263" s="578">
        <f t="shared" ref="G263:G326" si="4">E263-F263</f>
        <v>0</v>
      </c>
      <c r="H263" s="1">
        <f>VLOOKUP(B263,'Essbase Download working'!$A$1:$C$426,3,0)</f>
        <v>11500</v>
      </c>
    </row>
    <row r="264" spans="1:9" s="620" customFormat="1">
      <c r="B264" s="598" t="s">
        <v>1615</v>
      </c>
      <c r="C264" s="598" t="s">
        <v>1616</v>
      </c>
      <c r="E264" s="640">
        <v>23000</v>
      </c>
      <c r="F264" s="578">
        <f>VLOOKUP(B264,'Essbase Download working'!$A$4:$C$426,3,0)</f>
        <v>23000</v>
      </c>
      <c r="G264" s="578">
        <f t="shared" si="4"/>
        <v>0</v>
      </c>
      <c r="H264" s="620">
        <f>VLOOKUP(B264,'Essbase Download working'!$A$1:$C$426,3,0)</f>
        <v>23000</v>
      </c>
      <c r="I264" s="620" t="s">
        <v>1803</v>
      </c>
    </row>
    <row r="265" spans="1:9" s="620" customFormat="1">
      <c r="B265" s="598" t="s">
        <v>1617</v>
      </c>
      <c r="C265" s="598" t="s">
        <v>1618</v>
      </c>
      <c r="E265" s="640">
        <v>11500</v>
      </c>
      <c r="F265" s="578">
        <f>VLOOKUP(B265,'Essbase Download working'!$A$4:$C$426,3,0)</f>
        <v>11500</v>
      </c>
      <c r="G265" s="578">
        <f t="shared" si="4"/>
        <v>0</v>
      </c>
      <c r="H265" s="620">
        <f>VLOOKUP(B265,'Essbase Download working'!$A$1:$C$426,3,0)</f>
        <v>11500</v>
      </c>
      <c r="I265" s="620" t="s">
        <v>1803</v>
      </c>
    </row>
    <row r="266" spans="1:9" s="1" customFormat="1">
      <c r="B266" s="535" t="s">
        <v>1322</v>
      </c>
      <c r="C266" s="535" t="s">
        <v>1323</v>
      </c>
      <c r="D266" s="573"/>
      <c r="E266" s="574">
        <v>12624372.982870078</v>
      </c>
      <c r="F266" s="578"/>
      <c r="G266" s="578"/>
    </row>
    <row r="267" spans="1:9">
      <c r="A267" s="551"/>
      <c r="D267"/>
      <c r="F267" s="578"/>
      <c r="G267" s="578">
        <f t="shared" si="4"/>
        <v>0</v>
      </c>
    </row>
    <row r="268" spans="1:9">
      <c r="A268" s="551"/>
      <c r="B268" s="616" t="s">
        <v>543</v>
      </c>
      <c r="C268" s="520" t="s">
        <v>983</v>
      </c>
      <c r="D268"/>
      <c r="E268" s="10">
        <v>237846.15346231882</v>
      </c>
      <c r="F268" s="578">
        <f>VLOOKUP(B268,'Essbase Download working'!$A$4:$C$426,3,0)</f>
        <v>237846.15346231882</v>
      </c>
      <c r="G268" s="578">
        <f t="shared" si="4"/>
        <v>0</v>
      </c>
    </row>
    <row r="269" spans="1:9" s="551" customFormat="1">
      <c r="B269" s="616" t="s">
        <v>726</v>
      </c>
      <c r="C269" s="520" t="s">
        <v>328</v>
      </c>
      <c r="E269" s="10">
        <v>49000</v>
      </c>
      <c r="F269" s="578">
        <f>VLOOKUP(B269,'Essbase Download working'!$A$4:$C$426,3,0)</f>
        <v>49000</v>
      </c>
      <c r="G269" s="578">
        <f t="shared" si="4"/>
        <v>0</v>
      </c>
    </row>
    <row r="270" spans="1:9">
      <c r="A270" s="551"/>
      <c r="B270" s="616" t="s">
        <v>727</v>
      </c>
      <c r="C270" s="520" t="s">
        <v>329</v>
      </c>
      <c r="D270"/>
      <c r="E270" s="10">
        <v>-286846.1534623187</v>
      </c>
      <c r="F270" s="578">
        <f>VLOOKUP(B270,'Essbase Download working'!$A$4:$C$426,3,0)</f>
        <v>-286846.1534623187</v>
      </c>
      <c r="G270" s="578">
        <f t="shared" si="4"/>
        <v>0</v>
      </c>
    </row>
    <row r="271" spans="1:9">
      <c r="A271" s="551"/>
      <c r="B271" s="565" t="s">
        <v>1324</v>
      </c>
      <c r="C271" s="565" t="s">
        <v>1351</v>
      </c>
      <c r="D271" s="2"/>
      <c r="E271" s="566">
        <v>1.1641532182693481E-10</v>
      </c>
      <c r="F271" s="578"/>
      <c r="G271" s="578">
        <f t="shared" si="4"/>
        <v>1.1641532182693481E-10</v>
      </c>
    </row>
    <row r="272" spans="1:9">
      <c r="A272" s="551"/>
      <c r="B272" s="520"/>
      <c r="C272" s="520"/>
      <c r="D272"/>
      <c r="F272" s="578"/>
      <c r="G272" s="578">
        <f t="shared" si="4"/>
        <v>0</v>
      </c>
    </row>
    <row r="273" spans="1:7">
      <c r="A273" s="551"/>
      <c r="B273" s="619" t="s">
        <v>330</v>
      </c>
      <c r="C273" s="520" t="s">
        <v>331</v>
      </c>
      <c r="D273"/>
      <c r="E273" s="10">
        <v>453870.51284565224</v>
      </c>
      <c r="F273" s="578">
        <f>VLOOKUP(B273,'Essbase Download working'!$A$4:$C$426,3,0)</f>
        <v>453870.51284565224</v>
      </c>
      <c r="G273" s="578">
        <f t="shared" si="4"/>
        <v>0</v>
      </c>
    </row>
    <row r="274" spans="1:7" s="551" customFormat="1">
      <c r="B274" s="619" t="s">
        <v>332</v>
      </c>
      <c r="C274" s="520" t="s">
        <v>333</v>
      </c>
      <c r="E274" s="10">
        <v>3100</v>
      </c>
      <c r="F274" s="578">
        <f>VLOOKUP(B274,'Essbase Download working'!$A$4:$C$426,3,0)</f>
        <v>3100</v>
      </c>
      <c r="G274" s="578">
        <f t="shared" si="4"/>
        <v>0</v>
      </c>
    </row>
    <row r="275" spans="1:7">
      <c r="A275" s="551"/>
      <c r="B275" s="619" t="s">
        <v>334</v>
      </c>
      <c r="C275" s="520" t="s">
        <v>335</v>
      </c>
      <c r="D275"/>
      <c r="E275" s="10">
        <v>2898598.509703204</v>
      </c>
      <c r="F275" s="578">
        <f>VLOOKUP(B275,'Essbase Download working'!$A$4:$C$426,3,0)</f>
        <v>2898598.509703204</v>
      </c>
      <c r="G275" s="578">
        <f t="shared" si="4"/>
        <v>0</v>
      </c>
    </row>
    <row r="276" spans="1:7">
      <c r="A276" s="551"/>
      <c r="B276" s="565" t="s">
        <v>1326</v>
      </c>
      <c r="C276" s="565" t="s">
        <v>1327</v>
      </c>
      <c r="D276" s="2"/>
      <c r="E276" s="566">
        <v>3355569.0225488562</v>
      </c>
      <c r="F276" s="578"/>
      <c r="G276" s="578"/>
    </row>
    <row r="277" spans="1:7">
      <c r="A277" s="551"/>
      <c r="B277" s="520"/>
      <c r="C277" s="520"/>
      <c r="D277"/>
      <c r="F277" s="578"/>
      <c r="G277" s="578">
        <f t="shared" si="4"/>
        <v>0</v>
      </c>
    </row>
    <row r="278" spans="1:7">
      <c r="A278" s="551"/>
      <c r="B278" s="563" t="s">
        <v>544</v>
      </c>
      <c r="C278" s="520" t="s">
        <v>988</v>
      </c>
      <c r="D278"/>
      <c r="E278" s="10">
        <v>0</v>
      </c>
      <c r="F278" s="578"/>
      <c r="G278" s="578">
        <f t="shared" si="4"/>
        <v>0</v>
      </c>
    </row>
    <row r="279" spans="1:7" s="551" customFormat="1">
      <c r="B279" s="520" t="s">
        <v>1619</v>
      </c>
      <c r="C279" s="520" t="s">
        <v>1620</v>
      </c>
      <c r="E279" s="10">
        <v>0</v>
      </c>
      <c r="F279" s="578"/>
      <c r="G279" s="578">
        <f t="shared" si="4"/>
        <v>0</v>
      </c>
    </row>
    <row r="280" spans="1:7">
      <c r="A280" s="551"/>
      <c r="B280" s="520" t="s">
        <v>1621</v>
      </c>
      <c r="C280" s="520" t="s">
        <v>1622</v>
      </c>
      <c r="D280"/>
      <c r="E280" s="10">
        <v>0</v>
      </c>
      <c r="F280" s="578"/>
      <c r="G280" s="578">
        <f t="shared" si="4"/>
        <v>0</v>
      </c>
    </row>
    <row r="281" spans="1:7">
      <c r="A281" s="551"/>
      <c r="B281" s="520" t="s">
        <v>1623</v>
      </c>
      <c r="C281" s="520" t="s">
        <v>1624</v>
      </c>
      <c r="D281"/>
      <c r="E281" s="10">
        <v>0</v>
      </c>
      <c r="F281" s="578"/>
      <c r="G281" s="578">
        <f t="shared" si="4"/>
        <v>0</v>
      </c>
    </row>
    <row r="282" spans="1:7">
      <c r="A282" s="551"/>
      <c r="B282" s="520" t="s">
        <v>1625</v>
      </c>
      <c r="C282" s="520" t="s">
        <v>1626</v>
      </c>
      <c r="D282"/>
      <c r="E282" s="10">
        <v>0</v>
      </c>
      <c r="F282" s="578"/>
      <c r="G282" s="578">
        <f t="shared" si="4"/>
        <v>0</v>
      </c>
    </row>
    <row r="283" spans="1:7">
      <c r="A283" s="551"/>
      <c r="B283" s="520" t="s">
        <v>1627</v>
      </c>
      <c r="C283" s="520" t="s">
        <v>1628</v>
      </c>
      <c r="D283"/>
      <c r="E283" s="10">
        <v>0</v>
      </c>
      <c r="F283" s="578"/>
      <c r="G283" s="578">
        <f t="shared" si="4"/>
        <v>0</v>
      </c>
    </row>
    <row r="284" spans="1:7">
      <c r="A284" s="551"/>
      <c r="B284" s="520" t="s">
        <v>1629</v>
      </c>
      <c r="C284" s="520" t="s">
        <v>1630</v>
      </c>
      <c r="D284"/>
      <c r="E284" s="10">
        <v>0</v>
      </c>
      <c r="F284" s="578"/>
      <c r="G284" s="578">
        <f t="shared" si="4"/>
        <v>0</v>
      </c>
    </row>
    <row r="285" spans="1:7">
      <c r="A285" s="551"/>
      <c r="B285" s="520" t="s">
        <v>1249</v>
      </c>
      <c r="C285" s="520" t="s">
        <v>1250</v>
      </c>
      <c r="D285"/>
      <c r="E285" s="10">
        <v>0</v>
      </c>
      <c r="F285" s="578"/>
      <c r="G285" s="578">
        <f t="shared" si="4"/>
        <v>0</v>
      </c>
    </row>
    <row r="286" spans="1:7">
      <c r="A286" s="551"/>
      <c r="B286" s="520" t="s">
        <v>728</v>
      </c>
      <c r="C286" s="520" t="s">
        <v>393</v>
      </c>
      <c r="D286"/>
      <c r="E286" s="10">
        <v>0</v>
      </c>
      <c r="F286" s="578">
        <f>VLOOKUP(B286,'Essbase Download working'!$A$4:$C$426,3,0)</f>
        <v>0</v>
      </c>
      <c r="G286" s="578">
        <f t="shared" si="4"/>
        <v>0</v>
      </c>
    </row>
    <row r="287" spans="1:7">
      <c r="A287" s="551"/>
      <c r="B287" s="563" t="s">
        <v>729</v>
      </c>
      <c r="C287" s="520" t="s">
        <v>336</v>
      </c>
      <c r="D287"/>
      <c r="E287" s="10">
        <v>-1641317.6699999981</v>
      </c>
      <c r="F287" s="578">
        <f>VLOOKUP(B287,'Essbase Download working'!$A$4:$C$426,3,0)</f>
        <v>-1641317.6699999981</v>
      </c>
      <c r="G287" s="578">
        <f t="shared" si="4"/>
        <v>0</v>
      </c>
    </row>
    <row r="288" spans="1:7">
      <c r="A288" s="551"/>
      <c r="B288" s="520" t="s">
        <v>1631</v>
      </c>
      <c r="C288" s="520" t="s">
        <v>1632</v>
      </c>
      <c r="D288"/>
      <c r="E288" s="10">
        <v>0</v>
      </c>
      <c r="F288" s="578"/>
      <c r="G288" s="578">
        <f t="shared" si="4"/>
        <v>0</v>
      </c>
    </row>
    <row r="289" spans="1:7">
      <c r="A289" s="551"/>
      <c r="B289" s="520" t="s">
        <v>1633</v>
      </c>
      <c r="C289" s="520" t="s">
        <v>1634</v>
      </c>
      <c r="D289"/>
      <c r="E289" s="564" t="s">
        <v>476</v>
      </c>
      <c r="F289" s="578"/>
      <c r="G289" s="578">
        <f t="shared" si="4"/>
        <v>0</v>
      </c>
    </row>
    <row r="290" spans="1:7">
      <c r="A290" s="551"/>
      <c r="B290" s="520" t="s">
        <v>1635</v>
      </c>
      <c r="C290" s="520" t="s">
        <v>1636</v>
      </c>
      <c r="D290"/>
      <c r="E290" s="10">
        <v>0</v>
      </c>
      <c r="F290" s="578"/>
      <c r="G290" s="578">
        <f t="shared" si="4"/>
        <v>0</v>
      </c>
    </row>
    <row r="291" spans="1:7">
      <c r="A291" s="551"/>
      <c r="B291" s="563" t="s">
        <v>23</v>
      </c>
      <c r="C291" s="520" t="s">
        <v>963</v>
      </c>
      <c r="D291"/>
      <c r="E291" s="10">
        <v>24500</v>
      </c>
      <c r="F291" s="578">
        <f>VLOOKUP(B291,'Essbase Download working'!$A$4:$C$426,3,0)</f>
        <v>24500</v>
      </c>
      <c r="G291" s="578">
        <f t="shared" si="4"/>
        <v>0</v>
      </c>
    </row>
    <row r="292" spans="1:7">
      <c r="A292" s="551"/>
      <c r="B292" s="520" t="s">
        <v>1637</v>
      </c>
      <c r="C292" s="520" t="s">
        <v>1638</v>
      </c>
      <c r="D292"/>
      <c r="E292" s="10">
        <v>0</v>
      </c>
      <c r="F292" s="578"/>
      <c r="G292" s="578">
        <f t="shared" si="4"/>
        <v>0</v>
      </c>
    </row>
    <row r="293" spans="1:7">
      <c r="A293" s="551"/>
      <c r="B293" s="520" t="s">
        <v>1639</v>
      </c>
      <c r="C293" s="520" t="s">
        <v>1640</v>
      </c>
      <c r="D293"/>
      <c r="E293" s="10">
        <v>0</v>
      </c>
      <c r="F293" s="578"/>
      <c r="G293" s="578">
        <f t="shared" si="4"/>
        <v>0</v>
      </c>
    </row>
    <row r="294" spans="1:7">
      <c r="A294" s="551"/>
      <c r="B294" s="520" t="s">
        <v>1641</v>
      </c>
      <c r="C294" s="520" t="s">
        <v>1642</v>
      </c>
      <c r="D294"/>
      <c r="E294" s="10">
        <v>0</v>
      </c>
      <c r="F294" s="578"/>
      <c r="G294" s="578">
        <f t="shared" si="4"/>
        <v>0</v>
      </c>
    </row>
    <row r="295" spans="1:7">
      <c r="A295" s="551"/>
      <c r="B295" s="563" t="s">
        <v>407</v>
      </c>
      <c r="C295" s="520" t="s">
        <v>408</v>
      </c>
      <c r="D295"/>
      <c r="E295" s="10">
        <v>90330.01</v>
      </c>
      <c r="F295" s="578">
        <f>VLOOKUP(B295,'Essbase Download working'!$A$4:$C$426,3,0)</f>
        <v>90330.01</v>
      </c>
      <c r="G295" s="578">
        <f t="shared" si="4"/>
        <v>0</v>
      </c>
    </row>
    <row r="296" spans="1:7">
      <c r="A296" s="551"/>
      <c r="B296" s="520" t="s">
        <v>409</v>
      </c>
      <c r="C296" s="520" t="s">
        <v>410</v>
      </c>
      <c r="D296"/>
      <c r="E296" s="10">
        <v>0</v>
      </c>
      <c r="F296" s="578"/>
      <c r="G296" s="578">
        <f t="shared" si="4"/>
        <v>0</v>
      </c>
    </row>
    <row r="297" spans="1:7">
      <c r="A297" s="551"/>
      <c r="B297" s="520" t="s">
        <v>1643</v>
      </c>
      <c r="C297" s="520" t="s">
        <v>1644</v>
      </c>
      <c r="D297"/>
      <c r="E297" s="10">
        <v>0</v>
      </c>
      <c r="F297" s="578"/>
      <c r="G297" s="578">
        <f t="shared" si="4"/>
        <v>0</v>
      </c>
    </row>
    <row r="298" spans="1:7">
      <c r="A298" s="551"/>
      <c r="B298" s="520" t="s">
        <v>337</v>
      </c>
      <c r="C298" s="520" t="s">
        <v>338</v>
      </c>
      <c r="D298"/>
      <c r="E298" s="10">
        <v>0</v>
      </c>
      <c r="F298" s="578">
        <f>VLOOKUP(B298,'Essbase Download working'!$A$4:$C$426,3,0)</f>
        <v>0</v>
      </c>
      <c r="G298" s="578">
        <f t="shared" si="4"/>
        <v>0</v>
      </c>
    </row>
    <row r="299" spans="1:7">
      <c r="A299" s="551"/>
      <c r="B299" s="563" t="s">
        <v>411</v>
      </c>
      <c r="C299" s="520" t="s">
        <v>412</v>
      </c>
      <c r="D299"/>
      <c r="E299" s="10">
        <v>64418.844877988508</v>
      </c>
      <c r="F299" s="578">
        <f>VLOOKUP(B299,'Essbase Download working'!$A$4:$C$426,3,0)</f>
        <v>64418.844877988508</v>
      </c>
      <c r="G299" s="578">
        <f t="shared" si="4"/>
        <v>0</v>
      </c>
    </row>
    <row r="300" spans="1:7">
      <c r="A300" s="551"/>
      <c r="B300" s="520" t="s">
        <v>413</v>
      </c>
      <c r="C300" s="520" t="s">
        <v>414</v>
      </c>
      <c r="D300"/>
      <c r="E300" s="10">
        <v>0</v>
      </c>
      <c r="F300" s="578">
        <f>VLOOKUP(B300,'Essbase Download working'!$A$4:$C$426,3,0)</f>
        <v>0</v>
      </c>
      <c r="G300" s="578">
        <f t="shared" si="4"/>
        <v>0</v>
      </c>
    </row>
    <row r="301" spans="1:7">
      <c r="A301" s="551"/>
      <c r="B301" s="520" t="s">
        <v>415</v>
      </c>
      <c r="C301" s="520" t="s">
        <v>416</v>
      </c>
      <c r="D301"/>
      <c r="E301" s="10">
        <v>0</v>
      </c>
      <c r="F301" s="578">
        <f>VLOOKUP(B301,'Essbase Download working'!$A$4:$C$426,3,0)</f>
        <v>0</v>
      </c>
      <c r="G301" s="578">
        <f t="shared" si="4"/>
        <v>0</v>
      </c>
    </row>
    <row r="302" spans="1:7">
      <c r="A302" s="551"/>
      <c r="B302" s="563" t="s">
        <v>730</v>
      </c>
      <c r="C302" s="520" t="s">
        <v>562</v>
      </c>
      <c r="D302"/>
      <c r="E302" s="10">
        <v>2877834.6754992795</v>
      </c>
      <c r="F302" s="578">
        <f>VLOOKUP(B302,'Essbase Download working'!$A$4:$C$426,3,0)</f>
        <v>2877834.6754992795</v>
      </c>
      <c r="G302" s="578">
        <f t="shared" si="4"/>
        <v>0</v>
      </c>
    </row>
    <row r="303" spans="1:7">
      <c r="A303" s="551"/>
      <c r="B303" s="520" t="s">
        <v>1645</v>
      </c>
      <c r="C303" s="520" t="s">
        <v>1646</v>
      </c>
      <c r="D303"/>
      <c r="E303" s="10">
        <v>0</v>
      </c>
      <c r="F303" s="578"/>
      <c r="G303" s="578">
        <f t="shared" si="4"/>
        <v>0</v>
      </c>
    </row>
    <row r="304" spans="1:7">
      <c r="A304" s="551"/>
      <c r="B304" s="520" t="s">
        <v>731</v>
      </c>
      <c r="C304" s="520" t="s">
        <v>563</v>
      </c>
      <c r="D304"/>
      <c r="E304" s="10">
        <v>0</v>
      </c>
      <c r="F304" s="578"/>
      <c r="G304" s="578">
        <f t="shared" si="4"/>
        <v>0</v>
      </c>
    </row>
    <row r="305" spans="1:8">
      <c r="A305" s="551"/>
      <c r="B305" s="520" t="s">
        <v>1647</v>
      </c>
      <c r="C305" s="520" t="s">
        <v>1648</v>
      </c>
      <c r="D305"/>
      <c r="E305" s="564" t="s">
        <v>476</v>
      </c>
      <c r="F305" s="578"/>
      <c r="G305" s="578">
        <f t="shared" si="4"/>
        <v>0</v>
      </c>
    </row>
    <row r="306" spans="1:8">
      <c r="A306" s="551"/>
      <c r="B306" s="520" t="s">
        <v>427</v>
      </c>
      <c r="C306" s="520" t="s">
        <v>428</v>
      </c>
      <c r="D306"/>
      <c r="E306" s="10">
        <v>0</v>
      </c>
      <c r="F306" s="578"/>
      <c r="G306" s="578">
        <f t="shared" si="4"/>
        <v>0</v>
      </c>
    </row>
    <row r="307" spans="1:8">
      <c r="A307" s="551"/>
      <c r="B307" s="520" t="s">
        <v>1649</v>
      </c>
      <c r="C307" s="520" t="s">
        <v>1650</v>
      </c>
      <c r="D307"/>
      <c r="E307" s="10">
        <v>0</v>
      </c>
      <c r="F307" s="578"/>
      <c r="G307" s="578">
        <f t="shared" si="4"/>
        <v>0</v>
      </c>
    </row>
    <row r="308" spans="1:8">
      <c r="A308" s="551"/>
      <c r="B308" s="520" t="s">
        <v>417</v>
      </c>
      <c r="C308" s="520" t="s">
        <v>418</v>
      </c>
      <c r="D308"/>
      <c r="E308" s="10">
        <v>0</v>
      </c>
      <c r="F308" s="578">
        <f>VLOOKUP(B308,'Essbase Download working'!$A$4:$C$426,3,0)</f>
        <v>0</v>
      </c>
      <c r="G308" s="578">
        <f t="shared" si="4"/>
        <v>0</v>
      </c>
    </row>
    <row r="309" spans="1:8">
      <c r="A309" s="551"/>
      <c r="B309" s="520" t="s">
        <v>419</v>
      </c>
      <c r="C309" s="520" t="s">
        <v>420</v>
      </c>
      <c r="D309"/>
      <c r="E309" s="10">
        <v>0</v>
      </c>
      <c r="F309" s="578">
        <f>VLOOKUP(B309,'Essbase Download working'!$A$4:$C$426,3,0)</f>
        <v>0</v>
      </c>
      <c r="G309" s="578">
        <f t="shared" si="4"/>
        <v>0</v>
      </c>
    </row>
    <row r="310" spans="1:8">
      <c r="A310" s="551"/>
      <c r="B310" s="520" t="s">
        <v>1651</v>
      </c>
      <c r="C310" s="520" t="s">
        <v>1652</v>
      </c>
      <c r="D310"/>
      <c r="E310" s="10">
        <v>0</v>
      </c>
      <c r="F310" s="578"/>
      <c r="G310" s="578">
        <f t="shared" si="4"/>
        <v>0</v>
      </c>
    </row>
    <row r="311" spans="1:8">
      <c r="A311" s="551"/>
      <c r="B311" s="520" t="s">
        <v>339</v>
      </c>
      <c r="C311" s="520" t="s">
        <v>340</v>
      </c>
      <c r="D311"/>
      <c r="E311" s="10">
        <v>0</v>
      </c>
      <c r="F311" s="578">
        <f>VLOOKUP(B311,'Essbase Download working'!$A$4:$C$426,3,0)</f>
        <v>0</v>
      </c>
      <c r="G311" s="578">
        <f t="shared" si="4"/>
        <v>0</v>
      </c>
    </row>
    <row r="312" spans="1:8">
      <c r="A312" s="551"/>
      <c r="B312" s="586" t="s">
        <v>1653</v>
      </c>
      <c r="C312" s="586" t="s">
        <v>1654</v>
      </c>
      <c r="D312" s="587"/>
      <c r="E312" s="591">
        <v>1297242.1934782607</v>
      </c>
      <c r="F312" s="578">
        <f>VLOOKUP(B312,'Essbase Download working'!$A$4:$C$426,3,0)</f>
        <v>1297242.1934782607</v>
      </c>
      <c r="G312" s="578">
        <f t="shared" si="4"/>
        <v>0</v>
      </c>
      <c r="H312" s="586" t="s">
        <v>1804</v>
      </c>
    </row>
    <row r="313" spans="1:8">
      <c r="A313" s="551"/>
      <c r="B313" s="563" t="s">
        <v>732</v>
      </c>
      <c r="C313" s="520" t="s">
        <v>564</v>
      </c>
      <c r="D313"/>
      <c r="E313" s="10">
        <v>3986479.3099999987</v>
      </c>
      <c r="F313" s="578">
        <f>VLOOKUP(B313,'Essbase Download working'!$A$4:$C$426,3,0)</f>
        <v>3986479.3099999987</v>
      </c>
      <c r="G313" s="578">
        <f t="shared" si="4"/>
        <v>0</v>
      </c>
    </row>
    <row r="314" spans="1:8">
      <c r="A314" s="551"/>
      <c r="B314" s="520" t="s">
        <v>208</v>
      </c>
      <c r="C314" s="520" t="s">
        <v>573</v>
      </c>
      <c r="D314"/>
      <c r="E314" s="10">
        <v>0</v>
      </c>
      <c r="F314" s="578">
        <f>VLOOKUP(B314,'Essbase Download working'!$A$4:$C$426,3,0)</f>
        <v>0</v>
      </c>
      <c r="G314" s="578">
        <f t="shared" si="4"/>
        <v>0</v>
      </c>
    </row>
    <row r="315" spans="1:8">
      <c r="A315" s="551"/>
      <c r="B315" s="520" t="s">
        <v>1655</v>
      </c>
      <c r="C315" s="520" t="s">
        <v>1656</v>
      </c>
      <c r="D315"/>
      <c r="E315" s="10">
        <v>0</v>
      </c>
      <c r="F315" s="578"/>
      <c r="G315" s="578">
        <f t="shared" si="4"/>
        <v>0</v>
      </c>
    </row>
    <row r="316" spans="1:8">
      <c r="A316" s="551"/>
      <c r="B316" s="520" t="s">
        <v>809</v>
      </c>
      <c r="C316" s="520" t="s">
        <v>810</v>
      </c>
      <c r="D316"/>
      <c r="E316" s="10">
        <v>0</v>
      </c>
      <c r="F316" s="578">
        <f>VLOOKUP(B316,'Essbase Download working'!$A$4:$C$426,3,0)</f>
        <v>0</v>
      </c>
      <c r="G316" s="578">
        <f t="shared" si="4"/>
        <v>0</v>
      </c>
    </row>
    <row r="317" spans="1:8">
      <c r="A317" s="551"/>
      <c r="B317" s="563" t="s">
        <v>733</v>
      </c>
      <c r="C317" s="520" t="s">
        <v>734</v>
      </c>
      <c r="D317"/>
      <c r="E317" s="10">
        <v>1182909.5154352617</v>
      </c>
      <c r="F317" s="578">
        <f>VLOOKUP(B317,'Essbase Download working'!$A$4:$C$426,3,0)</f>
        <v>1182909.5154352617</v>
      </c>
      <c r="G317" s="578">
        <f t="shared" si="4"/>
        <v>0</v>
      </c>
    </row>
    <row r="318" spans="1:8">
      <c r="A318" s="551"/>
      <c r="B318" s="563" t="s">
        <v>735</v>
      </c>
      <c r="C318" s="520" t="s">
        <v>587</v>
      </c>
      <c r="D318"/>
      <c r="E318" s="10">
        <v>176988</v>
      </c>
      <c r="F318" s="578">
        <f>VLOOKUP(B318,'Essbase Download working'!$A$4:$C$426,3,0)</f>
        <v>176988</v>
      </c>
      <c r="G318" s="578">
        <f t="shared" si="4"/>
        <v>0</v>
      </c>
    </row>
    <row r="319" spans="1:8">
      <c r="A319" s="551"/>
      <c r="B319" s="563" t="s">
        <v>421</v>
      </c>
      <c r="C319" s="520" t="s">
        <v>422</v>
      </c>
      <c r="D319"/>
      <c r="E319" s="10">
        <v>-49000</v>
      </c>
      <c r="F319" s="578">
        <f>VLOOKUP(B319,'Essbase Download working'!$A$4:$C$426,3,0)</f>
        <v>-49000</v>
      </c>
      <c r="G319" s="578">
        <f t="shared" si="4"/>
        <v>0</v>
      </c>
    </row>
    <row r="320" spans="1:8">
      <c r="A320" s="551"/>
      <c r="B320" s="520" t="s">
        <v>423</v>
      </c>
      <c r="C320" s="520" t="s">
        <v>434</v>
      </c>
      <c r="D320"/>
      <c r="E320" s="10">
        <v>0</v>
      </c>
      <c r="F320" s="578">
        <f>VLOOKUP(B320,'Essbase Download working'!$A$4:$C$426,3,0)</f>
        <v>0</v>
      </c>
      <c r="G320" s="578">
        <f t="shared" si="4"/>
        <v>0</v>
      </c>
    </row>
    <row r="321" spans="1:7">
      <c r="A321" s="551"/>
      <c r="B321" s="520" t="s">
        <v>1657</v>
      </c>
      <c r="C321" s="520" t="s">
        <v>1658</v>
      </c>
      <c r="D321"/>
      <c r="E321" s="10">
        <v>0</v>
      </c>
      <c r="F321" s="578"/>
      <c r="G321" s="578">
        <f t="shared" si="4"/>
        <v>0</v>
      </c>
    </row>
    <row r="322" spans="1:7">
      <c r="A322" s="551"/>
      <c r="B322" s="563" t="s">
        <v>740</v>
      </c>
      <c r="C322" s="520" t="s">
        <v>574</v>
      </c>
      <c r="D322"/>
      <c r="E322" s="10">
        <v>1407082.3437019049</v>
      </c>
      <c r="F322" s="578">
        <f>VLOOKUP(B322,'Essbase Download working'!$A$4:$C$426,3,0)</f>
        <v>1407082.3437019049</v>
      </c>
      <c r="G322" s="578">
        <f t="shared" si="4"/>
        <v>0</v>
      </c>
    </row>
    <row r="323" spans="1:7">
      <c r="A323" s="551"/>
      <c r="B323" s="520" t="s">
        <v>209</v>
      </c>
      <c r="C323" s="520" t="s">
        <v>575</v>
      </c>
      <c r="D323"/>
      <c r="E323" s="10">
        <v>0</v>
      </c>
      <c r="F323" s="578">
        <f>VLOOKUP(B323,'Essbase Download working'!$A$4:$C$426,3,0)</f>
        <v>0</v>
      </c>
      <c r="G323" s="578">
        <f t="shared" si="4"/>
        <v>0</v>
      </c>
    </row>
    <row r="324" spans="1:7">
      <c r="A324" s="551"/>
      <c r="B324" s="520" t="s">
        <v>1659</v>
      </c>
      <c r="C324" s="520" t="s">
        <v>1660</v>
      </c>
      <c r="D324"/>
      <c r="E324" s="10">
        <v>0</v>
      </c>
      <c r="F324" s="578"/>
      <c r="G324" s="578">
        <f t="shared" si="4"/>
        <v>0</v>
      </c>
    </row>
    <row r="325" spans="1:7">
      <c r="A325" s="551"/>
      <c r="B325" s="520" t="s">
        <v>811</v>
      </c>
      <c r="C325" s="520" t="s">
        <v>812</v>
      </c>
      <c r="D325"/>
      <c r="E325" s="10">
        <v>0</v>
      </c>
      <c r="F325" s="578">
        <f>VLOOKUP(B325,'Essbase Download working'!$A$4:$C$426,3,0)</f>
        <v>0</v>
      </c>
      <c r="G325" s="578">
        <f t="shared" si="4"/>
        <v>0</v>
      </c>
    </row>
    <row r="326" spans="1:7">
      <c r="A326" s="551"/>
      <c r="B326" s="563" t="s">
        <v>741</v>
      </c>
      <c r="C326" s="520" t="s">
        <v>742</v>
      </c>
      <c r="D326"/>
      <c r="E326" s="10">
        <v>1296945.9118765562</v>
      </c>
      <c r="F326" s="578">
        <f>VLOOKUP(B326,'Essbase Download working'!$A$4:$C$426,3,0)</f>
        <v>1296945.9118765562</v>
      </c>
      <c r="G326" s="578">
        <f t="shared" si="4"/>
        <v>0</v>
      </c>
    </row>
    <row r="327" spans="1:7">
      <c r="A327" s="551"/>
      <c r="B327" s="563" t="s">
        <v>743</v>
      </c>
      <c r="C327" s="520" t="s">
        <v>588</v>
      </c>
      <c r="D327"/>
      <c r="E327" s="10">
        <v>44688</v>
      </c>
      <c r="F327" s="578">
        <f>VLOOKUP(B327,'Essbase Download working'!$A$4:$C$426,3,0)</f>
        <v>44688</v>
      </c>
      <c r="G327" s="578">
        <f t="shared" ref="G327:G390" si="5">E327-F327</f>
        <v>0</v>
      </c>
    </row>
    <row r="328" spans="1:7">
      <c r="A328" s="551"/>
      <c r="B328" s="520" t="s">
        <v>435</v>
      </c>
      <c r="C328" s="520" t="s">
        <v>436</v>
      </c>
      <c r="D328"/>
      <c r="E328" s="10">
        <v>0</v>
      </c>
      <c r="F328" s="578">
        <f>VLOOKUP(B328,'Essbase Download working'!$A$4:$C$426,3,0)</f>
        <v>0</v>
      </c>
      <c r="G328" s="578">
        <f t="shared" si="5"/>
        <v>0</v>
      </c>
    </row>
    <row r="329" spans="1:7">
      <c r="A329" s="551"/>
      <c r="B329" s="520" t="s">
        <v>437</v>
      </c>
      <c r="C329" s="520" t="s">
        <v>438</v>
      </c>
      <c r="D329"/>
      <c r="E329" s="10">
        <v>0</v>
      </c>
      <c r="F329" s="578">
        <f>VLOOKUP(B329,'Essbase Download working'!$A$4:$C$426,3,0)</f>
        <v>0</v>
      </c>
      <c r="G329" s="578">
        <f t="shared" si="5"/>
        <v>0</v>
      </c>
    </row>
    <row r="330" spans="1:7">
      <c r="A330" s="551"/>
      <c r="B330" s="563" t="s">
        <v>744</v>
      </c>
      <c r="C330" s="520" t="s">
        <v>576</v>
      </c>
      <c r="D330"/>
      <c r="E330" s="10">
        <v>1357428.4900000002</v>
      </c>
      <c r="F330" s="578">
        <f>VLOOKUP(B330,'Essbase Download working'!$A$4:$C$426,3,0)</f>
        <v>1357428.4900000002</v>
      </c>
      <c r="G330" s="578">
        <f t="shared" si="5"/>
        <v>0</v>
      </c>
    </row>
    <row r="331" spans="1:7">
      <c r="A331" s="551"/>
      <c r="B331" s="520" t="s">
        <v>210</v>
      </c>
      <c r="C331" s="520" t="s">
        <v>577</v>
      </c>
      <c r="D331"/>
      <c r="E331" s="10">
        <v>0</v>
      </c>
      <c r="F331" s="578">
        <f>VLOOKUP(B331,'Essbase Download working'!$A$4:$C$426,3,0)</f>
        <v>0</v>
      </c>
      <c r="G331" s="578">
        <f t="shared" si="5"/>
        <v>0</v>
      </c>
    </row>
    <row r="332" spans="1:7">
      <c r="A332" s="551"/>
      <c r="B332" s="520" t="s">
        <v>1661</v>
      </c>
      <c r="C332" s="520" t="s">
        <v>1662</v>
      </c>
      <c r="D332"/>
      <c r="E332" s="10">
        <v>0</v>
      </c>
      <c r="F332" s="578"/>
      <c r="G332" s="578">
        <f t="shared" si="5"/>
        <v>0</v>
      </c>
    </row>
    <row r="333" spans="1:7">
      <c r="A333" s="551"/>
      <c r="B333" s="520" t="s">
        <v>813</v>
      </c>
      <c r="C333" s="520" t="s">
        <v>878</v>
      </c>
      <c r="D333"/>
      <c r="E333" s="10">
        <v>0</v>
      </c>
      <c r="F333" s="578">
        <f>VLOOKUP(B333,'Essbase Download working'!$A$4:$C$426,3,0)</f>
        <v>0</v>
      </c>
      <c r="G333" s="578">
        <f t="shared" si="5"/>
        <v>0</v>
      </c>
    </row>
    <row r="334" spans="1:7">
      <c r="A334" s="551"/>
      <c r="B334" s="563" t="s">
        <v>745</v>
      </c>
      <c r="C334" s="520" t="s">
        <v>746</v>
      </c>
      <c r="D334"/>
      <c r="E334" s="10">
        <v>264877.8918432676</v>
      </c>
      <c r="F334" s="578">
        <f>VLOOKUP(B334,'Essbase Download working'!$A$4:$C$426,3,0)</f>
        <v>264877.8918432676</v>
      </c>
      <c r="G334" s="578">
        <f t="shared" si="5"/>
        <v>0</v>
      </c>
    </row>
    <row r="335" spans="1:7">
      <c r="A335" s="551"/>
      <c r="B335" s="563" t="s">
        <v>747</v>
      </c>
      <c r="C335" s="520" t="s">
        <v>589</v>
      </c>
      <c r="D335"/>
      <c r="E335" s="10">
        <v>44100</v>
      </c>
      <c r="F335" s="578">
        <f>VLOOKUP(B335,'Essbase Download working'!$A$4:$C$426,3,0)</f>
        <v>44100</v>
      </c>
      <c r="G335" s="578">
        <f t="shared" si="5"/>
        <v>0</v>
      </c>
    </row>
    <row r="336" spans="1:7">
      <c r="A336" s="551"/>
      <c r="B336" s="520" t="s">
        <v>439</v>
      </c>
      <c r="C336" s="520" t="s">
        <v>440</v>
      </c>
      <c r="D336"/>
      <c r="E336" s="10">
        <v>0</v>
      </c>
      <c r="F336" s="578">
        <f>VLOOKUP(B336,'Essbase Download working'!$A$4:$C$426,3,0)</f>
        <v>0</v>
      </c>
      <c r="G336" s="578">
        <f t="shared" si="5"/>
        <v>0</v>
      </c>
    </row>
    <row r="337" spans="1:7">
      <c r="A337" s="551"/>
      <c r="B337" s="520" t="s">
        <v>441</v>
      </c>
      <c r="C337" s="520" t="s">
        <v>442</v>
      </c>
      <c r="D337"/>
      <c r="E337" s="10">
        <v>0</v>
      </c>
      <c r="F337" s="578">
        <f>VLOOKUP(B337,'Essbase Download working'!$A$4:$C$426,3,0)</f>
        <v>0</v>
      </c>
      <c r="G337" s="578">
        <f t="shared" si="5"/>
        <v>0</v>
      </c>
    </row>
    <row r="338" spans="1:7">
      <c r="A338" s="551"/>
      <c r="B338" s="563" t="s">
        <v>748</v>
      </c>
      <c r="C338" s="520" t="s">
        <v>578</v>
      </c>
      <c r="D338"/>
      <c r="E338" s="10">
        <v>702891.22066192923</v>
      </c>
      <c r="F338" s="578">
        <f>VLOOKUP(B338,'Essbase Download working'!$A$4:$C$426,3,0)</f>
        <v>702891.22066192923</v>
      </c>
      <c r="G338" s="578">
        <f t="shared" si="5"/>
        <v>0</v>
      </c>
    </row>
    <row r="339" spans="1:7">
      <c r="A339" s="551"/>
      <c r="B339" s="563" t="s">
        <v>478</v>
      </c>
      <c r="C339" s="520" t="s">
        <v>479</v>
      </c>
      <c r="D339"/>
      <c r="E339" s="10">
        <v>49352.66</v>
      </c>
      <c r="F339" s="578">
        <f>VLOOKUP(B339,'Essbase Download working'!$A$4:$C$426,3,0)</f>
        <v>49352.66</v>
      </c>
      <c r="G339" s="578">
        <f t="shared" si="5"/>
        <v>0</v>
      </c>
    </row>
    <row r="340" spans="1:7">
      <c r="A340" s="551"/>
      <c r="B340" s="520" t="s">
        <v>749</v>
      </c>
      <c r="C340" s="520" t="s">
        <v>579</v>
      </c>
      <c r="D340"/>
      <c r="E340" s="10">
        <v>0</v>
      </c>
      <c r="F340" s="578">
        <f>VLOOKUP(B340,'Essbase Download working'!$A$4:$C$426,3,0)</f>
        <v>0</v>
      </c>
      <c r="G340" s="578">
        <f t="shared" si="5"/>
        <v>0</v>
      </c>
    </row>
    <row r="341" spans="1:7">
      <c r="A341" s="551"/>
      <c r="B341" s="520" t="s">
        <v>341</v>
      </c>
      <c r="C341" s="520" t="s">
        <v>342</v>
      </c>
      <c r="D341"/>
      <c r="E341" s="10">
        <v>0</v>
      </c>
      <c r="F341" s="578">
        <f>VLOOKUP(B341,'Essbase Download working'!$A$4:$C$426,3,0)</f>
        <v>0</v>
      </c>
      <c r="G341" s="578">
        <f t="shared" si="5"/>
        <v>0</v>
      </c>
    </row>
    <row r="342" spans="1:7">
      <c r="A342" s="551"/>
      <c r="B342" s="520" t="s">
        <v>879</v>
      </c>
      <c r="C342" s="520" t="s">
        <v>880</v>
      </c>
      <c r="D342"/>
      <c r="E342" s="10">
        <v>0</v>
      </c>
      <c r="F342" s="578">
        <f>VLOOKUP(B342,'Essbase Download working'!$A$4:$C$426,3,0)</f>
        <v>0</v>
      </c>
      <c r="G342" s="578">
        <f t="shared" si="5"/>
        <v>0</v>
      </c>
    </row>
    <row r="343" spans="1:7">
      <c r="A343" s="551"/>
      <c r="B343" s="563" t="s">
        <v>91</v>
      </c>
      <c r="C343" s="520" t="s">
        <v>92</v>
      </c>
      <c r="D343"/>
      <c r="E343" s="10">
        <v>-854.38000000000011</v>
      </c>
      <c r="F343" s="578">
        <f>VLOOKUP(B343,'Essbase Download working'!$A$4:$C$426,3,0)</f>
        <v>-854.38000000000011</v>
      </c>
      <c r="G343" s="578">
        <f t="shared" si="5"/>
        <v>0</v>
      </c>
    </row>
    <row r="344" spans="1:7">
      <c r="A344" s="551"/>
      <c r="B344" s="563" t="s">
        <v>750</v>
      </c>
      <c r="C344" s="520" t="s">
        <v>751</v>
      </c>
      <c r="D344"/>
      <c r="E344" s="10">
        <v>469423.40402440651</v>
      </c>
      <c r="F344" s="578">
        <f>VLOOKUP(B344,'Essbase Download working'!$A$4:$C$426,3,0)</f>
        <v>469423.40402440651</v>
      </c>
      <c r="G344" s="578">
        <f t="shared" si="5"/>
        <v>0</v>
      </c>
    </row>
    <row r="345" spans="1:7">
      <c r="A345" s="551"/>
      <c r="B345" s="563" t="s">
        <v>752</v>
      </c>
      <c r="C345" s="520" t="s">
        <v>590</v>
      </c>
      <c r="D345"/>
      <c r="E345" s="10">
        <v>11760</v>
      </c>
      <c r="F345" s="578">
        <f>VLOOKUP(B345,'Essbase Download working'!$A$4:$C$426,3,0)</f>
        <v>11760</v>
      </c>
      <c r="G345" s="578">
        <f t="shared" si="5"/>
        <v>0</v>
      </c>
    </row>
    <row r="346" spans="1:7">
      <c r="A346" s="551"/>
      <c r="B346" s="520" t="s">
        <v>443</v>
      </c>
      <c r="C346" s="520" t="s">
        <v>444</v>
      </c>
      <c r="D346"/>
      <c r="E346" s="10">
        <v>0</v>
      </c>
      <c r="F346" s="578">
        <f>VLOOKUP(B346,'Essbase Download working'!$A$4:$C$426,3,0)</f>
        <v>0</v>
      </c>
      <c r="G346" s="578">
        <f t="shared" si="5"/>
        <v>0</v>
      </c>
    </row>
    <row r="347" spans="1:7">
      <c r="A347" s="551"/>
      <c r="B347" s="520" t="s">
        <v>445</v>
      </c>
      <c r="C347" s="520" t="s">
        <v>446</v>
      </c>
      <c r="D347"/>
      <c r="E347" s="10">
        <v>0</v>
      </c>
      <c r="F347" s="578">
        <f>VLOOKUP(B347,'Essbase Download working'!$A$4:$C$426,3,0)</f>
        <v>0</v>
      </c>
      <c r="G347" s="578">
        <f t="shared" si="5"/>
        <v>0</v>
      </c>
    </row>
    <row r="348" spans="1:7">
      <c r="A348" s="551"/>
      <c r="B348" s="563" t="s">
        <v>753</v>
      </c>
      <c r="C348" s="520" t="s">
        <v>580</v>
      </c>
      <c r="D348"/>
      <c r="E348" s="10">
        <v>217509.99999999997</v>
      </c>
      <c r="F348" s="578">
        <f>VLOOKUP(B348,'Essbase Download working'!$A$4:$C$426,3,0)</f>
        <v>217509.99999999997</v>
      </c>
      <c r="G348" s="578">
        <f t="shared" si="5"/>
        <v>0</v>
      </c>
    </row>
    <row r="349" spans="1:7">
      <c r="A349" s="551"/>
      <c r="B349" s="520" t="s">
        <v>480</v>
      </c>
      <c r="C349" s="520" t="s">
        <v>481</v>
      </c>
      <c r="D349"/>
      <c r="E349" s="10">
        <v>0</v>
      </c>
      <c r="F349" s="578">
        <f>VLOOKUP(B349,'Essbase Download working'!$A$4:$C$426,3,0)</f>
        <v>0</v>
      </c>
      <c r="G349" s="578">
        <f t="shared" si="5"/>
        <v>0</v>
      </c>
    </row>
    <row r="350" spans="1:7">
      <c r="A350" s="551"/>
      <c r="B350" s="520" t="s">
        <v>429</v>
      </c>
      <c r="C350" s="520" t="s">
        <v>1006</v>
      </c>
      <c r="D350"/>
      <c r="E350" s="10">
        <v>0</v>
      </c>
      <c r="F350" s="578">
        <f>VLOOKUP(B350,'Essbase Download working'!$A$4:$C$426,3,0)</f>
        <v>0</v>
      </c>
      <c r="G350" s="578">
        <f t="shared" si="5"/>
        <v>0</v>
      </c>
    </row>
    <row r="351" spans="1:7">
      <c r="A351" s="551"/>
      <c r="B351" s="520" t="s">
        <v>881</v>
      </c>
      <c r="C351" s="520" t="s">
        <v>882</v>
      </c>
      <c r="D351"/>
      <c r="E351" s="10">
        <v>0</v>
      </c>
      <c r="F351" s="578">
        <f>VLOOKUP(B351,'Essbase Download working'!$A$4:$C$426,3,0)</f>
        <v>0</v>
      </c>
      <c r="G351" s="578">
        <f t="shared" si="5"/>
        <v>0</v>
      </c>
    </row>
    <row r="352" spans="1:7">
      <c r="A352" s="551"/>
      <c r="B352" s="563" t="s">
        <v>754</v>
      </c>
      <c r="C352" s="520" t="s">
        <v>755</v>
      </c>
      <c r="D352"/>
      <c r="E352" s="10">
        <v>48515.609784751854</v>
      </c>
      <c r="F352" s="578">
        <f>VLOOKUP(B352,'Essbase Download working'!$A$4:$C$426,3,0)</f>
        <v>48515.609784751854</v>
      </c>
      <c r="G352" s="578">
        <f t="shared" si="5"/>
        <v>0</v>
      </c>
    </row>
    <row r="353" spans="1:7">
      <c r="A353" s="551"/>
      <c r="B353" s="520" t="s">
        <v>756</v>
      </c>
      <c r="C353" s="520" t="s">
        <v>591</v>
      </c>
      <c r="D353"/>
      <c r="E353" s="10">
        <v>0</v>
      </c>
      <c r="F353" s="578">
        <f>VLOOKUP(B353,'Essbase Download working'!$A$4:$C$426,3,0)</f>
        <v>0</v>
      </c>
      <c r="G353" s="578">
        <f t="shared" si="5"/>
        <v>0</v>
      </c>
    </row>
    <row r="354" spans="1:7">
      <c r="A354" s="551"/>
      <c r="B354" s="520" t="s">
        <v>447</v>
      </c>
      <c r="C354" s="520" t="s">
        <v>448</v>
      </c>
      <c r="D354"/>
      <c r="E354" s="10">
        <v>0</v>
      </c>
      <c r="F354" s="578">
        <f>VLOOKUP(B354,'Essbase Download working'!$A$4:$C$426,3,0)</f>
        <v>0</v>
      </c>
      <c r="G354" s="578">
        <f t="shared" si="5"/>
        <v>0</v>
      </c>
    </row>
    <row r="355" spans="1:7">
      <c r="A355" s="551"/>
      <c r="B355" s="563" t="s">
        <v>449</v>
      </c>
      <c r="C355" s="520" t="s">
        <v>450</v>
      </c>
      <c r="D355"/>
      <c r="E355" s="10">
        <v>-5178.6699999999992</v>
      </c>
      <c r="F355" s="578">
        <f>VLOOKUP(B355,'Essbase Download working'!$A$4:$C$426,3,0)</f>
        <v>-5178.6699999999992</v>
      </c>
      <c r="G355" s="578">
        <f t="shared" si="5"/>
        <v>0</v>
      </c>
    </row>
    <row r="356" spans="1:7">
      <c r="A356" s="551"/>
      <c r="B356" s="563" t="s">
        <v>783</v>
      </c>
      <c r="C356" s="520" t="s">
        <v>784</v>
      </c>
      <c r="D356"/>
      <c r="E356" s="10">
        <v>6000</v>
      </c>
      <c r="F356" s="578">
        <f>VLOOKUP(B356,'Essbase Download working'!$A$4:$C$426,3,0)</f>
        <v>6000</v>
      </c>
      <c r="G356" s="578">
        <f t="shared" si="5"/>
        <v>0</v>
      </c>
    </row>
    <row r="357" spans="1:7">
      <c r="A357" s="551"/>
      <c r="B357" s="563" t="s">
        <v>757</v>
      </c>
      <c r="C357" s="520" t="s">
        <v>581</v>
      </c>
      <c r="D357"/>
      <c r="E357" s="10">
        <v>2534993.4900000002</v>
      </c>
      <c r="F357" s="578">
        <f>VLOOKUP(B357,'Essbase Download working'!$A$4:$C$426,3,0)</f>
        <v>2534993.4900000002</v>
      </c>
      <c r="G357" s="578">
        <f t="shared" si="5"/>
        <v>0</v>
      </c>
    </row>
    <row r="358" spans="1:7">
      <c r="A358" s="551"/>
      <c r="B358" s="563" t="s">
        <v>482</v>
      </c>
      <c r="C358" s="520" t="s">
        <v>483</v>
      </c>
      <c r="D358"/>
      <c r="E358" s="10">
        <v>33288.639999999992</v>
      </c>
      <c r="F358" s="578">
        <f>VLOOKUP(B358,'Essbase Download working'!$A$4:$C$426,3,0)</f>
        <v>33288.639999999992</v>
      </c>
      <c r="G358" s="578">
        <f t="shared" si="5"/>
        <v>0</v>
      </c>
    </row>
    <row r="359" spans="1:7">
      <c r="A359" s="551"/>
      <c r="B359" s="520" t="s">
        <v>211</v>
      </c>
      <c r="C359" s="520" t="s">
        <v>582</v>
      </c>
      <c r="D359"/>
      <c r="E359" s="10">
        <v>0</v>
      </c>
      <c r="F359" s="578">
        <f>VLOOKUP(B359,'Essbase Download working'!$A$4:$C$426,3,0)</f>
        <v>0</v>
      </c>
      <c r="G359" s="578">
        <f t="shared" si="5"/>
        <v>0</v>
      </c>
    </row>
    <row r="360" spans="1:7">
      <c r="A360" s="551"/>
      <c r="B360" s="520" t="s">
        <v>1663</v>
      </c>
      <c r="C360" s="520" t="s">
        <v>1664</v>
      </c>
      <c r="D360"/>
      <c r="E360" s="10">
        <v>0</v>
      </c>
      <c r="F360" s="578"/>
      <c r="G360" s="578">
        <f t="shared" si="5"/>
        <v>0</v>
      </c>
    </row>
    <row r="361" spans="1:7">
      <c r="A361" s="551"/>
      <c r="B361" s="520" t="s">
        <v>883</v>
      </c>
      <c r="C361" s="520" t="s">
        <v>884</v>
      </c>
      <c r="D361"/>
      <c r="E361" s="10">
        <v>0</v>
      </c>
      <c r="F361" s="578">
        <f>VLOOKUP(B361,'Essbase Download working'!$A$4:$C$426,3,0)</f>
        <v>0</v>
      </c>
      <c r="G361" s="578">
        <f t="shared" si="5"/>
        <v>0</v>
      </c>
    </row>
    <row r="362" spans="1:7">
      <c r="A362" s="551"/>
      <c r="B362" s="563" t="s">
        <v>758</v>
      </c>
      <c r="C362" s="520" t="s">
        <v>759</v>
      </c>
      <c r="D362"/>
      <c r="E362" s="10">
        <v>498557.17597320472</v>
      </c>
      <c r="F362" s="578">
        <f>VLOOKUP(B362,'Essbase Download working'!$A$4:$C$426,3,0)</f>
        <v>498557.17597320472</v>
      </c>
      <c r="G362" s="578">
        <f t="shared" si="5"/>
        <v>0</v>
      </c>
    </row>
    <row r="363" spans="1:7">
      <c r="A363" s="551"/>
      <c r="B363" s="563" t="s">
        <v>760</v>
      </c>
      <c r="C363" s="520" t="s">
        <v>592</v>
      </c>
      <c r="D363"/>
      <c r="E363" s="10">
        <v>38808</v>
      </c>
      <c r="F363" s="578">
        <f>VLOOKUP(B363,'Essbase Download working'!$A$4:$C$426,3,0)</f>
        <v>38808</v>
      </c>
      <c r="G363" s="578">
        <f t="shared" si="5"/>
        <v>0</v>
      </c>
    </row>
    <row r="364" spans="1:7">
      <c r="A364" s="551"/>
      <c r="B364" s="563" t="s">
        <v>451</v>
      </c>
      <c r="C364" s="520" t="s">
        <v>452</v>
      </c>
      <c r="D364"/>
      <c r="E364" s="10">
        <v>0</v>
      </c>
      <c r="F364" s="578">
        <f>VLOOKUP(B364,'Essbase Download working'!$A$4:$C$426,3,0)</f>
        <v>0</v>
      </c>
      <c r="G364" s="578">
        <f t="shared" si="5"/>
        <v>0</v>
      </c>
    </row>
    <row r="365" spans="1:7">
      <c r="A365" s="551"/>
      <c r="B365" s="563" t="s">
        <v>453</v>
      </c>
      <c r="C365" s="520" t="s">
        <v>454</v>
      </c>
      <c r="D365"/>
      <c r="E365" s="10">
        <v>0</v>
      </c>
      <c r="F365" s="578">
        <f>VLOOKUP(B365,'Essbase Download working'!$A$4:$C$426,3,0)</f>
        <v>0</v>
      </c>
      <c r="G365" s="578">
        <f t="shared" si="5"/>
        <v>0</v>
      </c>
    </row>
    <row r="366" spans="1:7">
      <c r="A366" s="551"/>
      <c r="B366" s="563" t="s">
        <v>761</v>
      </c>
      <c r="C366" s="520" t="s">
        <v>583</v>
      </c>
      <c r="D366"/>
      <c r="E366" s="10">
        <v>584217.60999999987</v>
      </c>
      <c r="F366" s="578">
        <f>VLOOKUP(B366,'Essbase Download working'!$A$4:$C$426,3,0)</f>
        <v>584217.60999999987</v>
      </c>
      <c r="G366" s="578">
        <f t="shared" si="5"/>
        <v>0</v>
      </c>
    </row>
    <row r="367" spans="1:7">
      <c r="A367" s="551"/>
      <c r="B367" s="520" t="s">
        <v>1665</v>
      </c>
      <c r="C367" s="520" t="s">
        <v>1666</v>
      </c>
      <c r="D367"/>
      <c r="E367" s="10">
        <v>0</v>
      </c>
      <c r="F367" s="578"/>
      <c r="G367" s="578">
        <f t="shared" si="5"/>
        <v>0</v>
      </c>
    </row>
    <row r="368" spans="1:7">
      <c r="A368" s="551"/>
      <c r="B368" s="520" t="s">
        <v>885</v>
      </c>
      <c r="C368" s="520" t="s">
        <v>12</v>
      </c>
      <c r="D368"/>
      <c r="E368" s="10">
        <v>0</v>
      </c>
      <c r="F368" s="578">
        <f>VLOOKUP(B368,'Essbase Download working'!$A$4:$C$426,3,0)</f>
        <v>0</v>
      </c>
      <c r="G368" s="578">
        <f t="shared" si="5"/>
        <v>0</v>
      </c>
    </row>
    <row r="369" spans="1:7">
      <c r="A369" s="551"/>
      <c r="B369" s="563" t="s">
        <v>762</v>
      </c>
      <c r="C369" s="520" t="s">
        <v>763</v>
      </c>
      <c r="D369"/>
      <c r="E369" s="10">
        <v>121251.55929270685</v>
      </c>
      <c r="F369" s="578">
        <f>VLOOKUP(B369,'Essbase Download working'!$A$4:$C$426,3,0)</f>
        <v>121251.55929270685</v>
      </c>
      <c r="G369" s="578">
        <f t="shared" si="5"/>
        <v>0</v>
      </c>
    </row>
    <row r="370" spans="1:7">
      <c r="A370" s="551"/>
      <c r="B370" s="563" t="s">
        <v>764</v>
      </c>
      <c r="C370" s="520" t="s">
        <v>593</v>
      </c>
      <c r="D370"/>
      <c r="E370" s="10">
        <v>117012</v>
      </c>
      <c r="F370" s="578">
        <f>VLOOKUP(B370,'Essbase Download working'!$A$4:$C$426,3,0)</f>
        <v>117012</v>
      </c>
      <c r="G370" s="578">
        <f t="shared" si="5"/>
        <v>0</v>
      </c>
    </row>
    <row r="371" spans="1:7">
      <c r="A371" s="551"/>
      <c r="B371" s="520" t="s">
        <v>455</v>
      </c>
      <c r="C371" s="520" t="s">
        <v>456</v>
      </c>
      <c r="D371"/>
      <c r="E371" s="10">
        <v>0</v>
      </c>
      <c r="F371" s="578">
        <f>VLOOKUP(B371,'Essbase Download working'!$A$4:$C$426,3,0)</f>
        <v>0</v>
      </c>
      <c r="G371" s="578">
        <f t="shared" si="5"/>
        <v>0</v>
      </c>
    </row>
    <row r="372" spans="1:7">
      <c r="A372" s="551"/>
      <c r="B372" s="520" t="s">
        <v>457</v>
      </c>
      <c r="C372" s="520" t="s">
        <v>458</v>
      </c>
      <c r="D372"/>
      <c r="E372" s="10">
        <v>0</v>
      </c>
      <c r="F372" s="578">
        <f>VLOOKUP(B372,'Essbase Download working'!$A$4:$C$426,3,0)</f>
        <v>0</v>
      </c>
      <c r="G372" s="578">
        <f t="shared" si="5"/>
        <v>0</v>
      </c>
    </row>
    <row r="373" spans="1:7">
      <c r="A373" s="551"/>
      <c r="B373" s="563" t="s">
        <v>765</v>
      </c>
      <c r="C373" s="520" t="s">
        <v>584</v>
      </c>
      <c r="D373"/>
      <c r="E373" s="10">
        <v>89326.109999999986</v>
      </c>
      <c r="F373" s="578">
        <f>VLOOKUP(B373,'Essbase Download working'!$A$4:$C$426,3,0)</f>
        <v>89326.109999999986</v>
      </c>
      <c r="G373" s="578">
        <f t="shared" si="5"/>
        <v>0</v>
      </c>
    </row>
    <row r="374" spans="1:7">
      <c r="A374" s="551"/>
      <c r="B374" s="520" t="s">
        <v>1667</v>
      </c>
      <c r="C374" s="520" t="s">
        <v>1668</v>
      </c>
      <c r="D374"/>
      <c r="E374" s="10">
        <v>0</v>
      </c>
      <c r="F374" s="578"/>
      <c r="G374" s="578">
        <f t="shared" si="5"/>
        <v>0</v>
      </c>
    </row>
    <row r="375" spans="1:7">
      <c r="A375" s="551"/>
      <c r="B375" s="520" t="s">
        <v>13</v>
      </c>
      <c r="C375" s="520" t="s">
        <v>14</v>
      </c>
      <c r="D375"/>
      <c r="E375" s="10">
        <v>0</v>
      </c>
      <c r="F375" s="578">
        <f>VLOOKUP(B375,'Essbase Download working'!$A$4:$C$426,3,0)</f>
        <v>0</v>
      </c>
      <c r="G375" s="578">
        <f t="shared" si="5"/>
        <v>0</v>
      </c>
    </row>
    <row r="376" spans="1:7">
      <c r="A376" s="551"/>
      <c r="B376" s="563" t="s">
        <v>766</v>
      </c>
      <c r="C376" s="520" t="s">
        <v>767</v>
      </c>
      <c r="D376"/>
      <c r="E376" s="10">
        <v>18776.822599315794</v>
      </c>
      <c r="F376" s="578">
        <f>VLOOKUP(B376,'Essbase Download working'!$A$4:$C$426,3,0)</f>
        <v>18776.822599315794</v>
      </c>
      <c r="G376" s="578">
        <f t="shared" si="5"/>
        <v>0</v>
      </c>
    </row>
    <row r="377" spans="1:7">
      <c r="A377" s="551"/>
      <c r="B377" s="563" t="s">
        <v>768</v>
      </c>
      <c r="C377" s="520" t="s">
        <v>594</v>
      </c>
      <c r="D377"/>
      <c r="E377" s="10">
        <v>22932</v>
      </c>
      <c r="F377" s="578">
        <f>VLOOKUP(B377,'Essbase Download working'!$A$4:$C$426,3,0)</f>
        <v>22932</v>
      </c>
      <c r="G377" s="578">
        <f t="shared" si="5"/>
        <v>0</v>
      </c>
    </row>
    <row r="378" spans="1:7">
      <c r="A378" s="551"/>
      <c r="B378" s="520" t="s">
        <v>459</v>
      </c>
      <c r="C378" s="520" t="s">
        <v>460</v>
      </c>
      <c r="D378"/>
      <c r="E378" s="10">
        <v>0</v>
      </c>
      <c r="F378" s="578">
        <f>VLOOKUP(B378,'Essbase Download working'!$A$4:$C$426,3,0)</f>
        <v>0</v>
      </c>
      <c r="G378" s="578">
        <f t="shared" si="5"/>
        <v>0</v>
      </c>
    </row>
    <row r="379" spans="1:7">
      <c r="A379" s="551"/>
      <c r="B379" s="520" t="s">
        <v>461</v>
      </c>
      <c r="C379" s="520" t="s">
        <v>462</v>
      </c>
      <c r="D379"/>
      <c r="E379" s="10">
        <v>0</v>
      </c>
      <c r="F379" s="578">
        <f>VLOOKUP(B379,'Essbase Download working'!$A$4:$C$426,3,0)</f>
        <v>0</v>
      </c>
      <c r="G379" s="578">
        <f t="shared" si="5"/>
        <v>0</v>
      </c>
    </row>
    <row r="380" spans="1:7">
      <c r="A380" s="551"/>
      <c r="B380" s="563" t="s">
        <v>769</v>
      </c>
      <c r="C380" s="520" t="s">
        <v>585</v>
      </c>
      <c r="D380"/>
      <c r="E380" s="10">
        <v>894855.27</v>
      </c>
      <c r="F380" s="578">
        <f>VLOOKUP(B380,'Essbase Download working'!$A$4:$C$426,3,0)</f>
        <v>894855.27</v>
      </c>
      <c r="G380" s="578">
        <f t="shared" si="5"/>
        <v>0</v>
      </c>
    </row>
    <row r="381" spans="1:7">
      <c r="A381" s="551"/>
      <c r="B381" s="520" t="s">
        <v>1669</v>
      </c>
      <c r="C381" s="520" t="s">
        <v>1670</v>
      </c>
      <c r="D381"/>
      <c r="E381" s="10">
        <v>0</v>
      </c>
      <c r="F381" s="578"/>
      <c r="G381" s="578">
        <f t="shared" si="5"/>
        <v>0</v>
      </c>
    </row>
    <row r="382" spans="1:7">
      <c r="A382" s="551"/>
      <c r="B382" s="520" t="s">
        <v>15</v>
      </c>
      <c r="C382" s="520" t="s">
        <v>16</v>
      </c>
      <c r="D382"/>
      <c r="E382" s="10">
        <v>0</v>
      </c>
      <c r="F382" s="578">
        <f>VLOOKUP(B382,'Essbase Download working'!$A$4:$C$426,3,0)</f>
        <v>0</v>
      </c>
      <c r="G382" s="578">
        <f t="shared" si="5"/>
        <v>0</v>
      </c>
    </row>
    <row r="383" spans="1:7">
      <c r="A383" s="551"/>
      <c r="B383" s="520" t="s">
        <v>770</v>
      </c>
      <c r="C383" s="520" t="s">
        <v>771</v>
      </c>
      <c r="D383"/>
      <c r="E383" s="10">
        <v>207162.77796309805</v>
      </c>
      <c r="F383" s="578">
        <f>VLOOKUP(B383,'Essbase Download working'!$A$4:$C$426,3,0)</f>
        <v>207162.77796309805</v>
      </c>
      <c r="G383" s="578">
        <f t="shared" si="5"/>
        <v>0</v>
      </c>
    </row>
    <row r="384" spans="1:7">
      <c r="A384" s="551"/>
      <c r="B384" s="563" t="s">
        <v>772</v>
      </c>
      <c r="C384" s="520" t="s">
        <v>595</v>
      </c>
      <c r="D384"/>
      <c r="E384" s="10">
        <v>25284</v>
      </c>
      <c r="F384" s="578">
        <f>VLOOKUP(B384,'Essbase Download working'!$A$4:$C$426,3,0)</f>
        <v>25284</v>
      </c>
      <c r="G384" s="578">
        <f t="shared" si="5"/>
        <v>0</v>
      </c>
    </row>
    <row r="385" spans="1:8">
      <c r="A385" s="551"/>
      <c r="B385" s="520" t="s">
        <v>463</v>
      </c>
      <c r="C385" s="520" t="s">
        <v>464</v>
      </c>
      <c r="D385"/>
      <c r="E385" s="10">
        <v>0</v>
      </c>
      <c r="F385" s="578">
        <f>VLOOKUP(B385,'Essbase Download working'!$A$4:$C$426,3,0)</f>
        <v>0</v>
      </c>
      <c r="G385" s="578">
        <f t="shared" si="5"/>
        <v>0</v>
      </c>
    </row>
    <row r="386" spans="1:8">
      <c r="A386" s="551"/>
      <c r="B386" s="520" t="s">
        <v>773</v>
      </c>
      <c r="C386" s="520" t="s">
        <v>586</v>
      </c>
      <c r="D386"/>
      <c r="E386" s="10">
        <v>0</v>
      </c>
      <c r="F386" s="578">
        <f>VLOOKUP(B386,'Essbase Download working'!$A$4:$C$426,3,0)</f>
        <v>0</v>
      </c>
      <c r="G386" s="578">
        <f t="shared" si="5"/>
        <v>0</v>
      </c>
    </row>
    <row r="387" spans="1:8">
      <c r="A387" s="551"/>
      <c r="B387" s="586" t="s">
        <v>1671</v>
      </c>
      <c r="C387" s="586" t="s">
        <v>1672</v>
      </c>
      <c r="D387" s="587"/>
      <c r="E387" s="591">
        <v>604800.00428571436</v>
      </c>
      <c r="F387" s="578">
        <f>VLOOKUP(B387,'Essbase Download working'!$A$4:$C$426,3,0)</f>
        <v>604800.00428571436</v>
      </c>
      <c r="G387" s="578">
        <f t="shared" si="5"/>
        <v>0</v>
      </c>
      <c r="H387" s="586" t="s">
        <v>1805</v>
      </c>
    </row>
    <row r="388" spans="1:8">
      <c r="A388" s="551"/>
      <c r="B388" s="520" t="s">
        <v>1007</v>
      </c>
      <c r="C388" s="520" t="s">
        <v>1008</v>
      </c>
      <c r="D388"/>
      <c r="E388" s="10">
        <v>0</v>
      </c>
      <c r="F388" s="578">
        <f>VLOOKUP(B388,'Essbase Download working'!$A$4:$C$426,3,0)</f>
        <v>0</v>
      </c>
      <c r="G388" s="578">
        <f t="shared" si="5"/>
        <v>0</v>
      </c>
    </row>
    <row r="389" spans="1:8">
      <c r="A389" s="551"/>
      <c r="B389" s="586" t="s">
        <v>1673</v>
      </c>
      <c r="C389" s="586" t="s">
        <v>1674</v>
      </c>
      <c r="D389" s="587"/>
      <c r="E389" s="591">
        <v>12250</v>
      </c>
      <c r="F389" s="578">
        <f>VLOOKUP(B389,'Essbase Download working'!$A$4:$C$426,3,0)</f>
        <v>12250</v>
      </c>
      <c r="G389" s="578">
        <f t="shared" si="5"/>
        <v>0</v>
      </c>
      <c r="H389" s="586" t="s">
        <v>1805</v>
      </c>
    </row>
    <row r="390" spans="1:8">
      <c r="A390" s="551"/>
      <c r="B390" s="563" t="s">
        <v>465</v>
      </c>
      <c r="C390" s="520" t="s">
        <v>466</v>
      </c>
      <c r="D390"/>
      <c r="E390" s="10">
        <v>147000</v>
      </c>
      <c r="F390" s="578">
        <f>VLOOKUP(B390,'Essbase Download working'!$A$4:$C$426,3,0)</f>
        <v>147000</v>
      </c>
      <c r="G390" s="578">
        <f t="shared" si="5"/>
        <v>0</v>
      </c>
    </row>
    <row r="391" spans="1:8">
      <c r="A391" s="551"/>
      <c r="B391" s="586" t="s">
        <v>1675</v>
      </c>
      <c r="C391" s="586" t="s">
        <v>1676</v>
      </c>
      <c r="D391" s="587"/>
      <c r="E391" s="591">
        <v>6370</v>
      </c>
      <c r="F391" s="578">
        <f>VLOOKUP(B391,'Essbase Download working'!$A$4:$C$426,3,0)</f>
        <v>6370</v>
      </c>
      <c r="G391" s="578">
        <f t="shared" ref="G391:G454" si="6">E391-F391</f>
        <v>0</v>
      </c>
      <c r="H391" s="586" t="s">
        <v>1805</v>
      </c>
    </row>
    <row r="392" spans="1:8">
      <c r="A392" s="551"/>
      <c r="B392" s="563" t="s">
        <v>24</v>
      </c>
      <c r="C392" s="520" t="s">
        <v>25</v>
      </c>
      <c r="D392"/>
      <c r="E392" s="10">
        <v>0</v>
      </c>
      <c r="F392" s="578">
        <f>VLOOKUP(B392,'Essbase Download working'!$A$4:$C$426,3,0)</f>
        <v>0</v>
      </c>
      <c r="G392" s="578">
        <f t="shared" si="6"/>
        <v>0</v>
      </c>
    </row>
    <row r="393" spans="1:8">
      <c r="A393" s="551"/>
      <c r="B393" s="520" t="s">
        <v>548</v>
      </c>
      <c r="C393" s="520" t="s">
        <v>962</v>
      </c>
      <c r="D393"/>
      <c r="E393" s="10">
        <v>0</v>
      </c>
      <c r="F393" s="578">
        <f>VLOOKUP(B393,'Essbase Download working'!$A$4:$C$426,3,0)</f>
        <v>0</v>
      </c>
      <c r="G393" s="578">
        <f t="shared" si="6"/>
        <v>0</v>
      </c>
    </row>
    <row r="394" spans="1:8">
      <c r="A394" s="551"/>
      <c r="B394" s="520" t="s">
        <v>1677</v>
      </c>
      <c r="C394" s="520" t="s">
        <v>1678</v>
      </c>
      <c r="D394"/>
      <c r="E394" s="564" t="s">
        <v>476</v>
      </c>
      <c r="F394" s="578"/>
      <c r="G394" s="578">
        <f t="shared" si="6"/>
        <v>0</v>
      </c>
    </row>
    <row r="395" spans="1:8">
      <c r="A395" s="551"/>
      <c r="B395" s="520" t="s">
        <v>484</v>
      </c>
      <c r="C395" s="520" t="s">
        <v>1232</v>
      </c>
      <c r="D395"/>
      <c r="E395" s="10">
        <v>-4.7978237271308899E-3</v>
      </c>
      <c r="F395" s="578"/>
      <c r="G395" s="578">
        <f t="shared" si="6"/>
        <v>-4.7978237271308899E-3</v>
      </c>
    </row>
    <row r="396" spans="1:8">
      <c r="A396" s="551"/>
      <c r="B396" s="520" t="s">
        <v>1679</v>
      </c>
      <c r="C396" s="520" t="s">
        <v>1680</v>
      </c>
      <c r="D396"/>
      <c r="E396" s="10">
        <v>-1.1641532182693481E-10</v>
      </c>
      <c r="F396" s="578"/>
      <c r="G396" s="578">
        <f t="shared" si="6"/>
        <v>-1.1641532182693481E-10</v>
      </c>
    </row>
    <row r="397" spans="1:8">
      <c r="A397" s="551"/>
      <c r="B397" s="520" t="s">
        <v>1681</v>
      </c>
      <c r="C397" s="520" t="s">
        <v>1682</v>
      </c>
      <c r="D397"/>
      <c r="E397" s="10">
        <v>0</v>
      </c>
      <c r="F397" s="578"/>
      <c r="G397" s="578">
        <f t="shared" si="6"/>
        <v>0</v>
      </c>
    </row>
    <row r="398" spans="1:8">
      <c r="A398" s="551"/>
      <c r="B398" s="520" t="s">
        <v>1683</v>
      </c>
      <c r="C398" s="520" t="s">
        <v>1684</v>
      </c>
      <c r="D398"/>
      <c r="E398" s="10">
        <v>0</v>
      </c>
      <c r="F398" s="578"/>
      <c r="G398" s="578">
        <f t="shared" si="6"/>
        <v>0</v>
      </c>
    </row>
    <row r="399" spans="1:8">
      <c r="A399" s="551"/>
      <c r="B399" s="520" t="s">
        <v>1685</v>
      </c>
      <c r="C399" s="520" t="s">
        <v>1686</v>
      </c>
      <c r="D399"/>
      <c r="E399" s="10">
        <v>0</v>
      </c>
      <c r="F399" s="578"/>
      <c r="G399" s="578">
        <f t="shared" si="6"/>
        <v>0</v>
      </c>
    </row>
    <row r="400" spans="1:8">
      <c r="A400" s="551"/>
      <c r="B400" s="520" t="s">
        <v>1687</v>
      </c>
      <c r="C400" s="520" t="s">
        <v>1688</v>
      </c>
      <c r="D400"/>
      <c r="E400" s="10">
        <v>0</v>
      </c>
      <c r="F400" s="578"/>
      <c r="G400" s="578">
        <f t="shared" si="6"/>
        <v>0</v>
      </c>
    </row>
    <row r="401" spans="1:7">
      <c r="A401" s="551"/>
      <c r="B401" s="520" t="s">
        <v>1689</v>
      </c>
      <c r="C401" s="520" t="s">
        <v>1690</v>
      </c>
      <c r="D401"/>
      <c r="E401" s="10">
        <v>0</v>
      </c>
      <c r="F401" s="578"/>
      <c r="G401" s="578">
        <f t="shared" si="6"/>
        <v>0</v>
      </c>
    </row>
    <row r="402" spans="1:7">
      <c r="A402" s="551"/>
      <c r="B402" s="520" t="s">
        <v>1691</v>
      </c>
      <c r="C402" s="520" t="s">
        <v>1692</v>
      </c>
      <c r="D402"/>
      <c r="E402" s="10">
        <v>0</v>
      </c>
      <c r="F402" s="578"/>
      <c r="G402" s="578">
        <f t="shared" si="6"/>
        <v>0</v>
      </c>
    </row>
    <row r="403" spans="1:7">
      <c r="A403" s="551"/>
      <c r="B403" s="520" t="s">
        <v>1693</v>
      </c>
      <c r="C403" s="520" t="s">
        <v>1694</v>
      </c>
      <c r="D403"/>
      <c r="E403" s="10">
        <v>0</v>
      </c>
      <c r="F403" s="578"/>
      <c r="G403" s="578">
        <f t="shared" si="6"/>
        <v>0</v>
      </c>
    </row>
    <row r="404" spans="1:7">
      <c r="A404" s="551"/>
      <c r="B404" s="520" t="s">
        <v>1695</v>
      </c>
      <c r="C404" s="520" t="s">
        <v>1696</v>
      </c>
      <c r="D404"/>
      <c r="E404" s="10">
        <v>0</v>
      </c>
      <c r="F404" s="578"/>
      <c r="G404" s="578">
        <f t="shared" si="6"/>
        <v>0</v>
      </c>
    </row>
    <row r="405" spans="1:7">
      <c r="A405" s="551"/>
      <c r="B405" s="520" t="s">
        <v>1697</v>
      </c>
      <c r="C405" s="520" t="s">
        <v>1698</v>
      </c>
      <c r="D405"/>
      <c r="E405" s="10">
        <v>0</v>
      </c>
      <c r="F405" s="578"/>
      <c r="G405" s="578">
        <f t="shared" si="6"/>
        <v>0</v>
      </c>
    </row>
    <row r="406" spans="1:7">
      <c r="A406" s="551"/>
      <c r="B406" s="520" t="s">
        <v>1699</v>
      </c>
      <c r="C406" s="520" t="s">
        <v>1700</v>
      </c>
      <c r="D406"/>
      <c r="E406" s="10">
        <v>0</v>
      </c>
      <c r="F406" s="578"/>
      <c r="G406" s="578">
        <f t="shared" si="6"/>
        <v>0</v>
      </c>
    </row>
    <row r="407" spans="1:7">
      <c r="A407" s="551"/>
      <c r="B407" s="520" t="s">
        <v>1701</v>
      </c>
      <c r="C407" s="520" t="s">
        <v>1702</v>
      </c>
      <c r="D407"/>
      <c r="E407" s="10">
        <v>0</v>
      </c>
      <c r="F407" s="578"/>
      <c r="G407" s="578">
        <f t="shared" si="6"/>
        <v>0</v>
      </c>
    </row>
    <row r="408" spans="1:7">
      <c r="A408" s="551"/>
      <c r="B408" s="520" t="s">
        <v>1703</v>
      </c>
      <c r="C408" s="520" t="s">
        <v>1704</v>
      </c>
      <c r="D408"/>
      <c r="E408" s="10">
        <v>0</v>
      </c>
      <c r="F408" s="578"/>
      <c r="G408" s="578">
        <f t="shared" si="6"/>
        <v>0</v>
      </c>
    </row>
    <row r="409" spans="1:7">
      <c r="A409" s="551"/>
      <c r="B409" s="520" t="s">
        <v>1705</v>
      </c>
      <c r="C409" s="520" t="s">
        <v>1706</v>
      </c>
      <c r="D409"/>
      <c r="E409" s="10">
        <v>0</v>
      </c>
      <c r="F409" s="578"/>
      <c r="G409" s="578">
        <f t="shared" si="6"/>
        <v>0</v>
      </c>
    </row>
    <row r="410" spans="1:7">
      <c r="A410" s="551"/>
      <c r="B410" s="520" t="s">
        <v>1707</v>
      </c>
      <c r="C410" s="520" t="s">
        <v>1708</v>
      </c>
      <c r="D410"/>
      <c r="E410" s="10">
        <v>0</v>
      </c>
      <c r="F410" s="578"/>
      <c r="G410" s="578">
        <f t="shared" si="6"/>
        <v>0</v>
      </c>
    </row>
    <row r="411" spans="1:7">
      <c r="A411" s="551"/>
      <c r="B411" s="520" t="s">
        <v>1709</v>
      </c>
      <c r="C411" s="520" t="s">
        <v>1710</v>
      </c>
      <c r="D411"/>
      <c r="E411" s="10">
        <v>0</v>
      </c>
      <c r="F411" s="578"/>
      <c r="G411" s="578">
        <f t="shared" si="6"/>
        <v>0</v>
      </c>
    </row>
    <row r="412" spans="1:7">
      <c r="A412" s="551"/>
      <c r="B412" s="520" t="s">
        <v>1711</v>
      </c>
      <c r="C412" s="520" t="s">
        <v>1712</v>
      </c>
      <c r="D412"/>
      <c r="E412" s="10">
        <v>0</v>
      </c>
      <c r="F412" s="578"/>
      <c r="G412" s="578">
        <f t="shared" si="6"/>
        <v>0</v>
      </c>
    </row>
    <row r="413" spans="1:7">
      <c r="A413" s="551"/>
      <c r="B413" s="520" t="s">
        <v>1713</v>
      </c>
      <c r="C413" s="520" t="s">
        <v>1714</v>
      </c>
      <c r="D413"/>
      <c r="E413" s="10">
        <v>0</v>
      </c>
      <c r="F413" s="578"/>
      <c r="G413" s="578">
        <f t="shared" si="6"/>
        <v>0</v>
      </c>
    </row>
    <row r="414" spans="1:7">
      <c r="A414" s="551"/>
      <c r="B414" s="520" t="s">
        <v>1715</v>
      </c>
      <c r="C414" s="520" t="s">
        <v>1716</v>
      </c>
      <c r="D414"/>
      <c r="E414" s="10">
        <v>0</v>
      </c>
      <c r="F414" s="578"/>
      <c r="G414" s="578">
        <f t="shared" si="6"/>
        <v>0</v>
      </c>
    </row>
    <row r="415" spans="1:7">
      <c r="A415" s="551"/>
      <c r="B415" s="520" t="s">
        <v>1717</v>
      </c>
      <c r="C415" s="520" t="s">
        <v>1718</v>
      </c>
      <c r="D415"/>
      <c r="E415" s="10">
        <v>0</v>
      </c>
      <c r="F415" s="578"/>
      <c r="G415" s="578">
        <f t="shared" si="6"/>
        <v>0</v>
      </c>
    </row>
    <row r="416" spans="1:7">
      <c r="A416" s="551"/>
      <c r="B416" s="520" t="s">
        <v>1719</v>
      </c>
      <c r="C416" s="520" t="s">
        <v>1720</v>
      </c>
      <c r="D416"/>
      <c r="E416" s="10">
        <v>0</v>
      </c>
      <c r="F416" s="578"/>
      <c r="G416" s="578">
        <f t="shared" si="6"/>
        <v>0</v>
      </c>
    </row>
    <row r="417" spans="1:7">
      <c r="A417" s="551"/>
      <c r="B417" s="520" t="s">
        <v>1721</v>
      </c>
      <c r="C417" s="520" t="s">
        <v>1722</v>
      </c>
      <c r="D417"/>
      <c r="E417" s="10">
        <v>0</v>
      </c>
      <c r="F417" s="578"/>
      <c r="G417" s="578">
        <f t="shared" si="6"/>
        <v>0</v>
      </c>
    </row>
    <row r="418" spans="1:7">
      <c r="A418" s="551"/>
      <c r="B418" s="520" t="s">
        <v>1723</v>
      </c>
      <c r="C418" s="520" t="s">
        <v>1724</v>
      </c>
      <c r="D418"/>
      <c r="E418" s="10">
        <v>0</v>
      </c>
      <c r="F418" s="578"/>
      <c r="G418" s="578">
        <f t="shared" si="6"/>
        <v>0</v>
      </c>
    </row>
    <row r="419" spans="1:7">
      <c r="A419" s="551"/>
      <c r="B419" s="520" t="s">
        <v>1725</v>
      </c>
      <c r="C419" s="520" t="s">
        <v>1726</v>
      </c>
      <c r="D419"/>
      <c r="E419" s="10">
        <v>0</v>
      </c>
      <c r="F419" s="578"/>
      <c r="G419" s="578">
        <f t="shared" si="6"/>
        <v>0</v>
      </c>
    </row>
    <row r="420" spans="1:7">
      <c r="A420" s="551"/>
      <c r="B420" s="520" t="s">
        <v>1727</v>
      </c>
      <c r="C420" s="520" t="s">
        <v>1728</v>
      </c>
      <c r="D420"/>
      <c r="E420" s="10">
        <v>0</v>
      </c>
      <c r="F420" s="578"/>
      <c r="G420" s="578">
        <f t="shared" si="6"/>
        <v>0</v>
      </c>
    </row>
    <row r="421" spans="1:7">
      <c r="A421" s="551"/>
      <c r="B421" s="520" t="s">
        <v>1729</v>
      </c>
      <c r="C421" s="520" t="s">
        <v>1730</v>
      </c>
      <c r="D421"/>
      <c r="E421" s="10">
        <v>0</v>
      </c>
      <c r="F421" s="578"/>
      <c r="G421" s="578">
        <f t="shared" si="6"/>
        <v>0</v>
      </c>
    </row>
    <row r="422" spans="1:7">
      <c r="A422" s="551"/>
      <c r="B422" s="520" t="s">
        <v>1731</v>
      </c>
      <c r="C422" s="520" t="s">
        <v>1732</v>
      </c>
      <c r="D422"/>
      <c r="E422" s="10">
        <v>0</v>
      </c>
      <c r="F422" s="578"/>
      <c r="G422" s="578">
        <f t="shared" si="6"/>
        <v>0</v>
      </c>
    </row>
    <row r="423" spans="1:7">
      <c r="A423" s="551"/>
      <c r="B423" s="520" t="s">
        <v>1733</v>
      </c>
      <c r="C423" s="520" t="s">
        <v>1734</v>
      </c>
      <c r="D423"/>
      <c r="E423" s="10">
        <v>0</v>
      </c>
      <c r="F423" s="578"/>
      <c r="G423" s="578">
        <f t="shared" si="6"/>
        <v>0</v>
      </c>
    </row>
    <row r="424" spans="1:7">
      <c r="A424" s="551"/>
      <c r="B424" s="520" t="s">
        <v>1735</v>
      </c>
      <c r="C424" s="520" t="s">
        <v>1736</v>
      </c>
      <c r="D424"/>
      <c r="E424" s="10">
        <v>0</v>
      </c>
      <c r="F424" s="578"/>
      <c r="G424" s="578">
        <f t="shared" si="6"/>
        <v>0</v>
      </c>
    </row>
    <row r="425" spans="1:7">
      <c r="A425" s="551"/>
      <c r="B425" s="520" t="s">
        <v>1737</v>
      </c>
      <c r="C425" s="520" t="s">
        <v>1738</v>
      </c>
      <c r="D425"/>
      <c r="E425" s="10">
        <v>0</v>
      </c>
      <c r="F425" s="578"/>
      <c r="G425" s="578">
        <f t="shared" si="6"/>
        <v>0</v>
      </c>
    </row>
    <row r="426" spans="1:7">
      <c r="A426" s="551"/>
      <c r="B426" s="520" t="s">
        <v>1739</v>
      </c>
      <c r="C426" s="520" t="s">
        <v>1740</v>
      </c>
      <c r="D426"/>
      <c r="E426" s="10">
        <v>0</v>
      </c>
      <c r="F426" s="578"/>
      <c r="G426" s="578">
        <f t="shared" si="6"/>
        <v>0</v>
      </c>
    </row>
    <row r="427" spans="1:7">
      <c r="A427" s="551"/>
      <c r="B427" s="520" t="s">
        <v>1741</v>
      </c>
      <c r="C427" s="520" t="s">
        <v>1742</v>
      </c>
      <c r="D427"/>
      <c r="E427" s="10">
        <v>0</v>
      </c>
      <c r="F427" s="578"/>
      <c r="G427" s="578">
        <f t="shared" si="6"/>
        <v>0</v>
      </c>
    </row>
    <row r="428" spans="1:7">
      <c r="A428" s="551"/>
      <c r="B428" s="520" t="s">
        <v>1743</v>
      </c>
      <c r="C428" s="520" t="s">
        <v>1744</v>
      </c>
      <c r="D428"/>
      <c r="E428" s="10">
        <v>0</v>
      </c>
      <c r="F428" s="578"/>
      <c r="G428" s="578">
        <f t="shared" si="6"/>
        <v>0</v>
      </c>
    </row>
    <row r="429" spans="1:7">
      <c r="A429" s="551"/>
      <c r="B429" s="520" t="s">
        <v>1745</v>
      </c>
      <c r="C429" s="520" t="s">
        <v>1746</v>
      </c>
      <c r="D429"/>
      <c r="E429" s="10">
        <v>0</v>
      </c>
      <c r="F429" s="578"/>
      <c r="G429" s="578">
        <f t="shared" si="6"/>
        <v>0</v>
      </c>
    </row>
    <row r="430" spans="1:7">
      <c r="A430" s="551"/>
      <c r="B430" s="520" t="s">
        <v>1747</v>
      </c>
      <c r="C430" s="520" t="s">
        <v>1748</v>
      </c>
      <c r="D430"/>
      <c r="E430" s="10">
        <v>0</v>
      </c>
      <c r="F430" s="578"/>
      <c r="G430" s="578">
        <f t="shared" si="6"/>
        <v>0</v>
      </c>
    </row>
    <row r="431" spans="1:7">
      <c r="A431" s="551"/>
      <c r="B431" s="520" t="s">
        <v>1749</v>
      </c>
      <c r="C431" s="520" t="s">
        <v>1750</v>
      </c>
      <c r="D431"/>
      <c r="E431" s="10">
        <v>0</v>
      </c>
      <c r="F431" s="578"/>
      <c r="G431" s="578">
        <f t="shared" si="6"/>
        <v>0</v>
      </c>
    </row>
    <row r="432" spans="1:7">
      <c r="A432" s="551"/>
      <c r="B432" s="520" t="s">
        <v>1751</v>
      </c>
      <c r="C432" s="520" t="s">
        <v>1752</v>
      </c>
      <c r="D432"/>
      <c r="E432" s="10">
        <v>0</v>
      </c>
      <c r="F432" s="578"/>
      <c r="G432" s="578">
        <f t="shared" si="6"/>
        <v>0</v>
      </c>
    </row>
    <row r="433" spans="1:7">
      <c r="A433" s="551"/>
      <c r="B433" s="520" t="s">
        <v>1753</v>
      </c>
      <c r="C433" s="520" t="s">
        <v>1754</v>
      </c>
      <c r="D433"/>
      <c r="E433" s="10">
        <v>0</v>
      </c>
      <c r="F433" s="578"/>
      <c r="G433" s="578">
        <f t="shared" si="6"/>
        <v>0</v>
      </c>
    </row>
    <row r="434" spans="1:7">
      <c r="A434" s="551"/>
      <c r="B434" s="520" t="s">
        <v>1755</v>
      </c>
      <c r="C434" s="520" t="s">
        <v>1756</v>
      </c>
      <c r="D434"/>
      <c r="E434" s="10">
        <v>0</v>
      </c>
      <c r="F434" s="578"/>
      <c r="G434" s="578">
        <f t="shared" si="6"/>
        <v>0</v>
      </c>
    </row>
    <row r="435" spans="1:7">
      <c r="A435" s="551"/>
      <c r="B435" s="520" t="s">
        <v>1757</v>
      </c>
      <c r="C435" s="520" t="s">
        <v>1758</v>
      </c>
      <c r="D435"/>
      <c r="E435" s="10">
        <v>0</v>
      </c>
      <c r="F435" s="578"/>
      <c r="G435" s="578">
        <f t="shared" si="6"/>
        <v>0</v>
      </c>
    </row>
    <row r="436" spans="1:7">
      <c r="A436" s="551"/>
      <c r="B436" s="520" t="s">
        <v>1759</v>
      </c>
      <c r="C436" s="520" t="s">
        <v>1760</v>
      </c>
      <c r="D436"/>
      <c r="E436" s="10">
        <v>0</v>
      </c>
      <c r="F436" s="578"/>
      <c r="G436" s="578">
        <f t="shared" si="6"/>
        <v>0</v>
      </c>
    </row>
    <row r="437" spans="1:7">
      <c r="A437" s="551"/>
      <c r="B437" s="520" t="s">
        <v>1761</v>
      </c>
      <c r="C437" s="520" t="s">
        <v>1762</v>
      </c>
      <c r="D437"/>
      <c r="E437" s="10">
        <v>0</v>
      </c>
      <c r="F437" s="578"/>
      <c r="G437" s="578">
        <f t="shared" si="6"/>
        <v>0</v>
      </c>
    </row>
    <row r="438" spans="1:7">
      <c r="A438" s="551"/>
      <c r="B438" s="520" t="s">
        <v>1763</v>
      </c>
      <c r="C438" s="520" t="s">
        <v>1764</v>
      </c>
      <c r="D438"/>
      <c r="E438" s="10">
        <v>0</v>
      </c>
      <c r="F438" s="578"/>
      <c r="G438" s="578">
        <f t="shared" si="6"/>
        <v>0</v>
      </c>
    </row>
    <row r="439" spans="1:7">
      <c r="A439" s="551"/>
      <c r="B439" s="520" t="s">
        <v>1765</v>
      </c>
      <c r="C439" s="520" t="s">
        <v>1766</v>
      </c>
      <c r="D439"/>
      <c r="E439" s="10">
        <v>0</v>
      </c>
      <c r="F439" s="578"/>
      <c r="G439" s="578">
        <f t="shared" si="6"/>
        <v>0</v>
      </c>
    </row>
    <row r="440" spans="1:7">
      <c r="A440" s="551"/>
      <c r="B440" s="520" t="s">
        <v>1767</v>
      </c>
      <c r="C440" s="520" t="s">
        <v>1768</v>
      </c>
      <c r="D440"/>
      <c r="E440" s="10">
        <v>0</v>
      </c>
      <c r="F440" s="578"/>
      <c r="G440" s="578">
        <f t="shared" si="6"/>
        <v>0</v>
      </c>
    </row>
    <row r="441" spans="1:7">
      <c r="A441" s="551"/>
      <c r="B441" s="520" t="s">
        <v>1769</v>
      </c>
      <c r="C441" s="520" t="s">
        <v>1770</v>
      </c>
      <c r="D441"/>
      <c r="E441" s="10">
        <v>0</v>
      </c>
      <c r="F441" s="578"/>
      <c r="G441" s="578">
        <f t="shared" si="6"/>
        <v>0</v>
      </c>
    </row>
    <row r="442" spans="1:7">
      <c r="A442" s="551"/>
      <c r="B442" s="520" t="s">
        <v>1771</v>
      </c>
      <c r="C442" s="520" t="s">
        <v>1772</v>
      </c>
      <c r="D442"/>
      <c r="E442" s="10">
        <v>0</v>
      </c>
      <c r="F442" s="578"/>
      <c r="G442" s="578">
        <f t="shared" si="6"/>
        <v>0</v>
      </c>
    </row>
    <row r="443" spans="1:7">
      <c r="A443" s="551"/>
      <c r="B443" s="520" t="s">
        <v>1773</v>
      </c>
      <c r="C443" s="520" t="s">
        <v>1774</v>
      </c>
      <c r="D443"/>
      <c r="E443" s="10">
        <v>0</v>
      </c>
      <c r="F443" s="578"/>
      <c r="G443" s="578">
        <f t="shared" si="6"/>
        <v>0</v>
      </c>
    </row>
    <row r="444" spans="1:7">
      <c r="A444" s="551"/>
      <c r="B444" s="520" t="s">
        <v>1775</v>
      </c>
      <c r="C444" s="520" t="s">
        <v>1776</v>
      </c>
      <c r="D444"/>
      <c r="E444" s="10">
        <v>0</v>
      </c>
      <c r="F444" s="578"/>
      <c r="G444" s="578">
        <f t="shared" si="6"/>
        <v>0</v>
      </c>
    </row>
    <row r="445" spans="1:7">
      <c r="A445" s="551"/>
      <c r="B445" s="520" t="s">
        <v>1777</v>
      </c>
      <c r="C445" s="520" t="s">
        <v>1778</v>
      </c>
      <c r="D445"/>
      <c r="E445" s="10">
        <v>0</v>
      </c>
      <c r="F445" s="578"/>
      <c r="G445" s="578">
        <f t="shared" si="6"/>
        <v>0</v>
      </c>
    </row>
    <row r="446" spans="1:7">
      <c r="A446" s="551"/>
      <c r="B446" s="520" t="s">
        <v>1779</v>
      </c>
      <c r="C446" s="520" t="s">
        <v>1780</v>
      </c>
      <c r="D446"/>
      <c r="E446" s="10">
        <v>0</v>
      </c>
      <c r="F446" s="578"/>
      <c r="G446" s="578">
        <f t="shared" si="6"/>
        <v>0</v>
      </c>
    </row>
    <row r="447" spans="1:7">
      <c r="A447" s="551"/>
      <c r="B447" s="520" t="s">
        <v>1781</v>
      </c>
      <c r="C447" s="520" t="s">
        <v>1782</v>
      </c>
      <c r="D447"/>
      <c r="E447" s="10">
        <v>0</v>
      </c>
      <c r="F447" s="578"/>
      <c r="G447" s="578">
        <f t="shared" si="6"/>
        <v>0</v>
      </c>
    </row>
    <row r="448" spans="1:7">
      <c r="A448" s="551"/>
      <c r="B448" s="520" t="s">
        <v>1783</v>
      </c>
      <c r="C448" s="520" t="s">
        <v>1784</v>
      </c>
      <c r="D448"/>
      <c r="E448" s="10">
        <v>0</v>
      </c>
      <c r="F448" s="578"/>
      <c r="G448" s="578">
        <f t="shared" si="6"/>
        <v>0</v>
      </c>
    </row>
    <row r="449" spans="1:7">
      <c r="A449" s="551"/>
      <c r="B449" s="520" t="s">
        <v>1785</v>
      </c>
      <c r="C449" s="520" t="s">
        <v>1786</v>
      </c>
      <c r="D449"/>
      <c r="E449" s="10">
        <v>0</v>
      </c>
      <c r="F449" s="578"/>
      <c r="G449" s="578">
        <f t="shared" si="6"/>
        <v>0</v>
      </c>
    </row>
    <row r="450" spans="1:7">
      <c r="A450" s="551"/>
      <c r="B450" s="520" t="s">
        <v>1787</v>
      </c>
      <c r="C450" s="520" t="s">
        <v>1788</v>
      </c>
      <c r="D450"/>
      <c r="E450" s="10">
        <v>0</v>
      </c>
      <c r="F450" s="578"/>
      <c r="G450" s="578">
        <f t="shared" si="6"/>
        <v>0</v>
      </c>
    </row>
    <row r="451" spans="1:7">
      <c r="A451" s="551"/>
      <c r="B451" s="520" t="s">
        <v>1789</v>
      </c>
      <c r="C451" s="520" t="s">
        <v>1790</v>
      </c>
      <c r="D451"/>
      <c r="E451" s="10">
        <v>0</v>
      </c>
      <c r="F451" s="578"/>
      <c r="G451" s="578">
        <f t="shared" si="6"/>
        <v>0</v>
      </c>
    </row>
    <row r="452" spans="1:7">
      <c r="A452" s="551"/>
      <c r="B452" s="520" t="s">
        <v>1791</v>
      </c>
      <c r="C452" s="520" t="s">
        <v>1792</v>
      </c>
      <c r="D452"/>
      <c r="E452" s="10">
        <v>0</v>
      </c>
      <c r="F452" s="578"/>
      <c r="G452" s="578">
        <f t="shared" si="6"/>
        <v>0</v>
      </c>
    </row>
    <row r="453" spans="1:7">
      <c r="A453" s="551"/>
      <c r="B453" s="520" t="s">
        <v>1793</v>
      </c>
      <c r="C453" s="520" t="s">
        <v>1794</v>
      </c>
      <c r="D453"/>
      <c r="E453" s="10">
        <v>0</v>
      </c>
      <c r="F453" s="578"/>
      <c r="G453" s="578">
        <f t="shared" si="6"/>
        <v>0</v>
      </c>
    </row>
    <row r="454" spans="1:7">
      <c r="A454" s="551"/>
      <c r="B454" s="520" t="s">
        <v>1795</v>
      </c>
      <c r="C454" s="520" t="s">
        <v>1796</v>
      </c>
      <c r="D454"/>
      <c r="E454" s="10">
        <v>0</v>
      </c>
      <c r="F454" s="578"/>
      <c r="G454" s="578">
        <f t="shared" si="6"/>
        <v>0</v>
      </c>
    </row>
    <row r="455" spans="1:7">
      <c r="A455" s="551"/>
      <c r="B455" s="520" t="s">
        <v>1797</v>
      </c>
      <c r="C455" s="520" t="s">
        <v>1798</v>
      </c>
      <c r="D455"/>
      <c r="E455" s="10">
        <v>0</v>
      </c>
      <c r="F455" s="578"/>
      <c r="G455" s="578">
        <f t="shared" ref="G455:G518" si="7">E455-F455</f>
        <v>0</v>
      </c>
    </row>
    <row r="456" spans="1:7">
      <c r="A456" s="551"/>
      <c r="B456" s="520" t="s">
        <v>1799</v>
      </c>
      <c r="C456" s="520" t="s">
        <v>1800</v>
      </c>
      <c r="D456"/>
      <c r="E456" s="10">
        <v>0</v>
      </c>
      <c r="F456" s="578"/>
      <c r="G456" s="578">
        <f t="shared" si="7"/>
        <v>0</v>
      </c>
    </row>
    <row r="457" spans="1:7">
      <c r="A457" s="551"/>
      <c r="B457" s="520" t="s">
        <v>1801</v>
      </c>
      <c r="C457" s="520" t="s">
        <v>1802</v>
      </c>
      <c r="D457"/>
      <c r="E457" s="10">
        <v>0</v>
      </c>
      <c r="F457" s="578"/>
      <c r="G457" s="578">
        <f t="shared" si="7"/>
        <v>0</v>
      </c>
    </row>
    <row r="458" spans="1:7" s="2" customFormat="1">
      <c r="B458" s="565" t="s">
        <v>1328</v>
      </c>
      <c r="C458" s="565" t="s">
        <v>1352</v>
      </c>
      <c r="E458" s="566">
        <v>19881812.816499822</v>
      </c>
      <c r="F458" s="578"/>
      <c r="G458" s="578"/>
    </row>
    <row r="459" spans="1:7">
      <c r="A459" s="551"/>
      <c r="D459"/>
      <c r="F459" s="578"/>
      <c r="G459" s="578">
        <f t="shared" si="7"/>
        <v>0</v>
      </c>
    </row>
    <row r="460" spans="1:7">
      <c r="A460" s="551"/>
      <c r="B460" s="622" t="s">
        <v>545</v>
      </c>
      <c r="C460" s="520" t="s">
        <v>989</v>
      </c>
      <c r="D460"/>
      <c r="E460" s="10">
        <v>150885.54517211593</v>
      </c>
      <c r="F460" s="578">
        <f>VLOOKUP(B460,'Essbase Download working'!$A$4:$C$426,3,0)</f>
        <v>150885.54517211593</v>
      </c>
      <c r="G460" s="578">
        <f t="shared" si="7"/>
        <v>0</v>
      </c>
    </row>
    <row r="461" spans="1:7" s="551" customFormat="1">
      <c r="B461" s="520" t="s">
        <v>1807</v>
      </c>
      <c r="C461" s="520" t="s">
        <v>1808</v>
      </c>
      <c r="E461" s="10">
        <v>0</v>
      </c>
      <c r="F461" s="578"/>
      <c r="G461" s="578">
        <f t="shared" si="7"/>
        <v>0</v>
      </c>
    </row>
    <row r="462" spans="1:7">
      <c r="A462" s="551"/>
      <c r="B462" s="520" t="s">
        <v>1809</v>
      </c>
      <c r="C462" s="520" t="s">
        <v>1810</v>
      </c>
      <c r="D462"/>
      <c r="E462" s="10">
        <v>0</v>
      </c>
      <c r="F462" s="578"/>
      <c r="G462" s="578">
        <f t="shared" si="7"/>
        <v>0</v>
      </c>
    </row>
    <row r="463" spans="1:7">
      <c r="A463" s="551"/>
      <c r="B463" s="520" t="s">
        <v>1811</v>
      </c>
      <c r="C463" s="520" t="s">
        <v>1812</v>
      </c>
      <c r="D463"/>
      <c r="E463" s="10">
        <v>0</v>
      </c>
      <c r="F463" s="578"/>
      <c r="G463" s="578">
        <f t="shared" si="7"/>
        <v>0</v>
      </c>
    </row>
    <row r="464" spans="1:7">
      <c r="A464" s="551"/>
      <c r="B464" s="520" t="s">
        <v>1813</v>
      </c>
      <c r="C464" s="520" t="s">
        <v>1814</v>
      </c>
      <c r="D464"/>
      <c r="E464" s="10">
        <v>0</v>
      </c>
      <c r="F464" s="578"/>
      <c r="G464" s="578">
        <f t="shared" si="7"/>
        <v>0</v>
      </c>
    </row>
    <row r="465" spans="1:7">
      <c r="A465" s="551"/>
      <c r="B465" s="520" t="s">
        <v>1815</v>
      </c>
      <c r="C465" s="520" t="s">
        <v>1816</v>
      </c>
      <c r="D465"/>
      <c r="E465" s="10">
        <v>0</v>
      </c>
      <c r="F465" s="578"/>
      <c r="G465" s="578">
        <f t="shared" si="7"/>
        <v>0</v>
      </c>
    </row>
    <row r="466" spans="1:7">
      <c r="A466" s="551"/>
      <c r="B466" s="520" t="s">
        <v>1817</v>
      </c>
      <c r="C466" s="520" t="s">
        <v>1818</v>
      </c>
      <c r="D466"/>
      <c r="E466" s="10">
        <v>0</v>
      </c>
      <c r="F466" s="578"/>
      <c r="G466" s="578">
        <f t="shared" si="7"/>
        <v>0</v>
      </c>
    </row>
    <row r="467" spans="1:7">
      <c r="A467" s="551"/>
      <c r="B467" s="520" t="s">
        <v>1819</v>
      </c>
      <c r="C467" s="520" t="s">
        <v>1820</v>
      </c>
      <c r="D467"/>
      <c r="E467" s="10">
        <v>0</v>
      </c>
      <c r="F467" s="578"/>
      <c r="G467" s="578">
        <f t="shared" si="7"/>
        <v>0</v>
      </c>
    </row>
    <row r="468" spans="1:7">
      <c r="A468" s="551"/>
      <c r="B468" s="520" t="s">
        <v>1821</v>
      </c>
      <c r="C468" s="520" t="s">
        <v>1822</v>
      </c>
      <c r="D468"/>
      <c r="E468" s="10">
        <v>0</v>
      </c>
      <c r="F468" s="578"/>
      <c r="G468" s="578">
        <f t="shared" si="7"/>
        <v>0</v>
      </c>
    </row>
    <row r="469" spans="1:7">
      <c r="A469" s="551"/>
      <c r="B469" s="520" t="s">
        <v>246</v>
      </c>
      <c r="C469" s="520" t="s">
        <v>249</v>
      </c>
      <c r="D469"/>
      <c r="E469" s="10">
        <v>0</v>
      </c>
      <c r="F469" s="578"/>
      <c r="G469" s="578">
        <f t="shared" si="7"/>
        <v>0</v>
      </c>
    </row>
    <row r="470" spans="1:7">
      <c r="A470" s="551"/>
      <c r="B470" s="520" t="s">
        <v>1823</v>
      </c>
      <c r="C470" s="520" t="s">
        <v>1824</v>
      </c>
      <c r="D470"/>
      <c r="E470" s="10">
        <v>0</v>
      </c>
      <c r="F470" s="578"/>
      <c r="G470" s="578">
        <f t="shared" si="7"/>
        <v>0</v>
      </c>
    </row>
    <row r="471" spans="1:7">
      <c r="A471" s="551"/>
      <c r="B471" s="520" t="s">
        <v>1825</v>
      </c>
      <c r="C471" s="520" t="s">
        <v>1826</v>
      </c>
      <c r="D471"/>
      <c r="E471" s="10">
        <v>0</v>
      </c>
      <c r="F471" s="578"/>
      <c r="G471" s="578">
        <f t="shared" si="7"/>
        <v>0</v>
      </c>
    </row>
    <row r="472" spans="1:7">
      <c r="A472" s="551"/>
      <c r="B472" s="520" t="s">
        <v>1827</v>
      </c>
      <c r="C472" s="520" t="s">
        <v>1828</v>
      </c>
      <c r="D472"/>
      <c r="E472" s="10">
        <v>0</v>
      </c>
      <c r="F472" s="578"/>
      <c r="G472" s="578">
        <f t="shared" si="7"/>
        <v>0</v>
      </c>
    </row>
    <row r="473" spans="1:7">
      <c r="A473" s="551"/>
      <c r="B473" s="520" t="s">
        <v>1829</v>
      </c>
      <c r="C473" s="520" t="s">
        <v>1830</v>
      </c>
      <c r="D473"/>
      <c r="E473" s="10">
        <v>0</v>
      </c>
      <c r="F473" s="578"/>
      <c r="G473" s="578">
        <f t="shared" si="7"/>
        <v>0</v>
      </c>
    </row>
    <row r="474" spans="1:7">
      <c r="A474" s="551"/>
      <c r="B474" s="520" t="s">
        <v>1831</v>
      </c>
      <c r="C474" s="520" t="s">
        <v>1832</v>
      </c>
      <c r="D474"/>
      <c r="E474" s="10">
        <v>0</v>
      </c>
      <c r="F474" s="578"/>
      <c r="G474" s="578">
        <f t="shared" si="7"/>
        <v>0</v>
      </c>
    </row>
    <row r="475" spans="1:7">
      <c r="A475" s="551"/>
      <c r="B475" s="520" t="s">
        <v>1833</v>
      </c>
      <c r="C475" s="520" t="s">
        <v>1834</v>
      </c>
      <c r="D475"/>
      <c r="E475" s="10">
        <v>0</v>
      </c>
      <c r="F475" s="578"/>
      <c r="G475" s="578">
        <f t="shared" si="7"/>
        <v>0</v>
      </c>
    </row>
    <row r="476" spans="1:7">
      <c r="A476" s="551"/>
      <c r="B476" s="520" t="s">
        <v>1835</v>
      </c>
      <c r="C476" s="520" t="s">
        <v>1836</v>
      </c>
      <c r="D476"/>
      <c r="E476" s="10">
        <v>0</v>
      </c>
      <c r="F476" s="578"/>
      <c r="G476" s="578">
        <f t="shared" si="7"/>
        <v>0</v>
      </c>
    </row>
    <row r="477" spans="1:7">
      <c r="A477" s="551"/>
      <c r="B477" s="520" t="s">
        <v>1837</v>
      </c>
      <c r="C477" s="520" t="s">
        <v>1838</v>
      </c>
      <c r="D477"/>
      <c r="E477" s="10">
        <v>0</v>
      </c>
      <c r="F477" s="578"/>
      <c r="G477" s="578">
        <f t="shared" si="7"/>
        <v>0</v>
      </c>
    </row>
    <row r="478" spans="1:7">
      <c r="A478" s="551"/>
      <c r="B478" s="520" t="s">
        <v>1839</v>
      </c>
      <c r="C478" s="520" t="s">
        <v>1840</v>
      </c>
      <c r="D478"/>
      <c r="E478" s="10">
        <v>0</v>
      </c>
      <c r="F478" s="578"/>
      <c r="G478" s="578">
        <f t="shared" si="7"/>
        <v>0</v>
      </c>
    </row>
    <row r="479" spans="1:7">
      <c r="A479" s="551"/>
      <c r="B479" s="520" t="s">
        <v>1841</v>
      </c>
      <c r="C479" s="520" t="s">
        <v>1842</v>
      </c>
      <c r="D479"/>
      <c r="E479" s="10">
        <v>0</v>
      </c>
      <c r="F479" s="578"/>
      <c r="G479" s="578">
        <f t="shared" si="7"/>
        <v>0</v>
      </c>
    </row>
    <row r="480" spans="1:7">
      <c r="A480" s="551"/>
      <c r="B480" s="520" t="s">
        <v>247</v>
      </c>
      <c r="C480" s="520" t="s">
        <v>250</v>
      </c>
      <c r="D480"/>
      <c r="E480" s="10">
        <v>0</v>
      </c>
      <c r="F480" s="578"/>
      <c r="G480" s="578">
        <f t="shared" si="7"/>
        <v>0</v>
      </c>
    </row>
    <row r="481" spans="1:7">
      <c r="A481" s="551"/>
      <c r="B481" s="520" t="s">
        <v>1843</v>
      </c>
      <c r="C481" s="520" t="s">
        <v>1844</v>
      </c>
      <c r="D481"/>
      <c r="E481" s="10">
        <v>0</v>
      </c>
      <c r="F481" s="578"/>
      <c r="G481" s="578">
        <f t="shared" si="7"/>
        <v>0</v>
      </c>
    </row>
    <row r="482" spans="1:7">
      <c r="A482" s="551"/>
      <c r="B482" s="520" t="s">
        <v>1845</v>
      </c>
      <c r="C482" s="520" t="s">
        <v>1846</v>
      </c>
      <c r="D482"/>
      <c r="E482" s="10">
        <v>0</v>
      </c>
      <c r="F482" s="578"/>
      <c r="G482" s="578">
        <f t="shared" si="7"/>
        <v>0</v>
      </c>
    </row>
    <row r="483" spans="1:7">
      <c r="A483" s="551"/>
      <c r="B483" s="520" t="s">
        <v>1847</v>
      </c>
      <c r="C483" s="520" t="s">
        <v>1848</v>
      </c>
      <c r="D483"/>
      <c r="E483" s="10">
        <v>0</v>
      </c>
      <c r="F483" s="578"/>
      <c r="G483" s="578">
        <f t="shared" si="7"/>
        <v>0</v>
      </c>
    </row>
    <row r="484" spans="1:7">
      <c r="A484" s="551"/>
      <c r="B484" s="520" t="s">
        <v>244</v>
      </c>
      <c r="C484" s="520" t="s">
        <v>245</v>
      </c>
      <c r="D484"/>
      <c r="E484" s="10">
        <v>0</v>
      </c>
      <c r="F484" s="578"/>
      <c r="G484" s="578">
        <f t="shared" si="7"/>
        <v>0</v>
      </c>
    </row>
    <row r="485" spans="1:7">
      <c r="A485" s="551"/>
      <c r="B485" s="520" t="s">
        <v>1849</v>
      </c>
      <c r="C485" s="520" t="s">
        <v>1850</v>
      </c>
      <c r="D485"/>
      <c r="E485" s="10">
        <v>0</v>
      </c>
      <c r="F485" s="578"/>
      <c r="G485" s="578">
        <f t="shared" si="7"/>
        <v>0</v>
      </c>
    </row>
    <row r="486" spans="1:7">
      <c r="A486" s="551"/>
      <c r="B486" s="520" t="s">
        <v>1851</v>
      </c>
      <c r="C486" s="520" t="s">
        <v>1852</v>
      </c>
      <c r="D486"/>
      <c r="E486" s="10">
        <v>0</v>
      </c>
      <c r="F486" s="578"/>
      <c r="G486" s="578">
        <f t="shared" si="7"/>
        <v>0</v>
      </c>
    </row>
    <row r="487" spans="1:7">
      <c r="A487" s="551"/>
      <c r="B487" s="520" t="s">
        <v>1853</v>
      </c>
      <c r="C487" s="520" t="s">
        <v>1854</v>
      </c>
      <c r="D487"/>
      <c r="E487" s="10">
        <v>0</v>
      </c>
      <c r="F487" s="578"/>
      <c r="G487" s="578">
        <f t="shared" si="7"/>
        <v>0</v>
      </c>
    </row>
    <row r="488" spans="1:7">
      <c r="A488" s="551"/>
      <c r="B488" s="520" t="s">
        <v>1855</v>
      </c>
      <c r="C488" s="520" t="s">
        <v>1856</v>
      </c>
      <c r="D488"/>
      <c r="E488" s="10">
        <v>0</v>
      </c>
      <c r="F488" s="578"/>
      <c r="G488" s="578">
        <f t="shared" si="7"/>
        <v>0</v>
      </c>
    </row>
    <row r="489" spans="1:7">
      <c r="A489" s="551"/>
      <c r="B489" s="520" t="s">
        <v>1857</v>
      </c>
      <c r="C489" s="520" t="s">
        <v>1858</v>
      </c>
      <c r="D489"/>
      <c r="E489" s="10">
        <v>0</v>
      </c>
      <c r="F489" s="578"/>
      <c r="G489" s="578">
        <f t="shared" si="7"/>
        <v>0</v>
      </c>
    </row>
    <row r="490" spans="1:7">
      <c r="A490" s="551"/>
      <c r="B490" s="520" t="s">
        <v>1859</v>
      </c>
      <c r="C490" s="520" t="s">
        <v>1860</v>
      </c>
      <c r="D490"/>
      <c r="E490" s="10">
        <v>0</v>
      </c>
      <c r="F490" s="578"/>
      <c r="G490" s="578">
        <f t="shared" si="7"/>
        <v>0</v>
      </c>
    </row>
    <row r="491" spans="1:7">
      <c r="A491" s="551"/>
      <c r="B491" s="520" t="s">
        <v>1861</v>
      </c>
      <c r="C491" s="520" t="s">
        <v>1862</v>
      </c>
      <c r="D491"/>
      <c r="E491" s="10">
        <v>0</v>
      </c>
      <c r="F491" s="578"/>
      <c r="G491" s="578">
        <f t="shared" si="7"/>
        <v>0</v>
      </c>
    </row>
    <row r="492" spans="1:7">
      <c r="A492" s="551"/>
      <c r="B492" s="520" t="s">
        <v>248</v>
      </c>
      <c r="C492" s="520" t="s">
        <v>251</v>
      </c>
      <c r="D492"/>
      <c r="E492" s="10">
        <v>0</v>
      </c>
      <c r="F492" s="578"/>
      <c r="G492" s="578">
        <f t="shared" si="7"/>
        <v>0</v>
      </c>
    </row>
    <row r="493" spans="1:7">
      <c r="A493" s="551"/>
      <c r="B493" s="520" t="s">
        <v>1863</v>
      </c>
      <c r="C493" s="520" t="s">
        <v>1864</v>
      </c>
      <c r="D493"/>
      <c r="E493" s="10">
        <v>0</v>
      </c>
      <c r="F493" s="578"/>
      <c r="G493" s="578">
        <f t="shared" si="7"/>
        <v>0</v>
      </c>
    </row>
    <row r="494" spans="1:7">
      <c r="A494" s="551"/>
      <c r="B494" s="520" t="s">
        <v>1865</v>
      </c>
      <c r="C494" s="520" t="s">
        <v>1866</v>
      </c>
      <c r="D494"/>
      <c r="E494" s="10">
        <v>0</v>
      </c>
      <c r="F494" s="578"/>
      <c r="G494" s="578">
        <f t="shared" si="7"/>
        <v>0</v>
      </c>
    </row>
    <row r="495" spans="1:7">
      <c r="A495" s="551"/>
      <c r="B495" s="520" t="s">
        <v>1867</v>
      </c>
      <c r="C495" s="520" t="s">
        <v>1868</v>
      </c>
      <c r="D495"/>
      <c r="E495" s="10">
        <v>0</v>
      </c>
      <c r="F495" s="578"/>
      <c r="G495" s="578">
        <f t="shared" si="7"/>
        <v>0</v>
      </c>
    </row>
    <row r="496" spans="1:7">
      <c r="A496" s="551"/>
      <c r="B496" s="520" t="s">
        <v>1869</v>
      </c>
      <c r="C496" s="520" t="s">
        <v>1870</v>
      </c>
      <c r="D496"/>
      <c r="E496" s="10">
        <v>0</v>
      </c>
      <c r="F496" s="578"/>
      <c r="G496" s="578">
        <f t="shared" si="7"/>
        <v>0</v>
      </c>
    </row>
    <row r="497" spans="1:7">
      <c r="A497" s="551"/>
      <c r="B497" s="520" t="s">
        <v>1871</v>
      </c>
      <c r="C497" s="520" t="s">
        <v>1872</v>
      </c>
      <c r="D497"/>
      <c r="E497" s="10">
        <v>0</v>
      </c>
      <c r="F497" s="578"/>
      <c r="G497" s="578">
        <f t="shared" si="7"/>
        <v>0</v>
      </c>
    </row>
    <row r="498" spans="1:7">
      <c r="A498" s="551"/>
      <c r="B498" s="520" t="s">
        <v>1873</v>
      </c>
      <c r="C498" s="520" t="s">
        <v>1874</v>
      </c>
      <c r="D498"/>
      <c r="E498" s="10">
        <v>0</v>
      </c>
      <c r="F498" s="578"/>
      <c r="G498" s="578">
        <f t="shared" si="7"/>
        <v>0</v>
      </c>
    </row>
    <row r="499" spans="1:7">
      <c r="A499" s="551"/>
      <c r="B499" s="520" t="s">
        <v>1875</v>
      </c>
      <c r="C499" s="520" t="s">
        <v>1876</v>
      </c>
      <c r="D499"/>
      <c r="E499" s="10">
        <v>0</v>
      </c>
      <c r="F499" s="578"/>
      <c r="G499" s="578">
        <f t="shared" si="7"/>
        <v>0</v>
      </c>
    </row>
    <row r="500" spans="1:7">
      <c r="A500" s="551"/>
      <c r="B500" s="520" t="s">
        <v>1877</v>
      </c>
      <c r="C500" s="520" t="s">
        <v>1878</v>
      </c>
      <c r="D500"/>
      <c r="E500" s="10">
        <v>0</v>
      </c>
      <c r="F500" s="578"/>
      <c r="G500" s="578">
        <f t="shared" si="7"/>
        <v>0</v>
      </c>
    </row>
    <row r="501" spans="1:7">
      <c r="A501" s="551"/>
      <c r="B501" s="520" t="s">
        <v>1879</v>
      </c>
      <c r="C501" s="520" t="s">
        <v>1880</v>
      </c>
      <c r="D501"/>
      <c r="E501" s="10">
        <v>0</v>
      </c>
      <c r="F501" s="578"/>
      <c r="G501" s="578">
        <f t="shared" si="7"/>
        <v>0</v>
      </c>
    </row>
    <row r="502" spans="1:7">
      <c r="A502" s="551"/>
      <c r="B502" s="520" t="s">
        <v>1881</v>
      </c>
      <c r="C502" s="520" t="s">
        <v>1882</v>
      </c>
      <c r="D502"/>
      <c r="E502" s="564" t="s">
        <v>476</v>
      </c>
      <c r="F502" s="578"/>
      <c r="G502" s="578">
        <f t="shared" si="7"/>
        <v>0</v>
      </c>
    </row>
    <row r="503" spans="1:7">
      <c r="A503" s="551"/>
      <c r="B503" s="520" t="s">
        <v>1883</v>
      </c>
      <c r="C503" s="520" t="s">
        <v>1884</v>
      </c>
      <c r="D503"/>
      <c r="E503" s="10">
        <v>0</v>
      </c>
      <c r="F503" s="578"/>
      <c r="G503" s="578">
        <f t="shared" si="7"/>
        <v>0</v>
      </c>
    </row>
    <row r="504" spans="1:7">
      <c r="A504" s="551"/>
      <c r="B504" s="520" t="s">
        <v>1885</v>
      </c>
      <c r="C504" s="520" t="s">
        <v>1886</v>
      </c>
      <c r="D504"/>
      <c r="E504" s="10">
        <v>0</v>
      </c>
      <c r="F504" s="578"/>
      <c r="G504" s="578">
        <f t="shared" si="7"/>
        <v>0</v>
      </c>
    </row>
    <row r="505" spans="1:7">
      <c r="A505" s="551"/>
      <c r="B505" s="622" t="s">
        <v>774</v>
      </c>
      <c r="C505" s="520" t="s">
        <v>343</v>
      </c>
      <c r="D505"/>
      <c r="E505" s="10">
        <v>2670.5</v>
      </c>
      <c r="F505" s="578">
        <f>VLOOKUP(B505,'Essbase Download working'!$A$4:$C$426,3,0)</f>
        <v>2670.5</v>
      </c>
      <c r="G505" s="578">
        <f t="shared" si="7"/>
        <v>0</v>
      </c>
    </row>
    <row r="506" spans="1:7">
      <c r="A506" s="551"/>
      <c r="B506" s="622" t="s">
        <v>775</v>
      </c>
      <c r="C506" s="520" t="s">
        <v>344</v>
      </c>
      <c r="D506"/>
      <c r="E506" s="10">
        <v>151260.03512758645</v>
      </c>
      <c r="F506" s="578">
        <f>VLOOKUP(B506,'Essbase Download working'!$A$4:$C$426,3,0)</f>
        <v>151260.03512758645</v>
      </c>
      <c r="G506" s="578">
        <f t="shared" si="7"/>
        <v>0</v>
      </c>
    </row>
    <row r="507" spans="1:7">
      <c r="A507" s="551"/>
      <c r="B507" s="520" t="s">
        <v>1887</v>
      </c>
      <c r="C507" s="520" t="s">
        <v>1888</v>
      </c>
      <c r="D507"/>
      <c r="E507" s="10">
        <v>0</v>
      </c>
      <c r="F507" s="578"/>
      <c r="G507" s="578">
        <f t="shared" si="7"/>
        <v>0</v>
      </c>
    </row>
    <row r="508" spans="1:7">
      <c r="A508" s="551"/>
      <c r="B508" s="622" t="s">
        <v>776</v>
      </c>
      <c r="C508" s="520" t="s">
        <v>777</v>
      </c>
      <c r="D508"/>
      <c r="E508" s="10">
        <v>171500</v>
      </c>
      <c r="F508" s="578">
        <f>VLOOKUP(B508,'Essbase Download working'!$A$4:$C$426,3,0)</f>
        <v>171500</v>
      </c>
      <c r="G508" s="578">
        <f t="shared" si="7"/>
        <v>0</v>
      </c>
    </row>
    <row r="509" spans="1:7">
      <c r="A509" s="551"/>
      <c r="B509" s="520" t="s">
        <v>778</v>
      </c>
      <c r="C509" s="520" t="s">
        <v>779</v>
      </c>
      <c r="D509"/>
      <c r="E509" s="10">
        <v>0</v>
      </c>
      <c r="F509" s="578">
        <f>VLOOKUP(B509,'Essbase Download working'!$A$4:$C$426,3,0)</f>
        <v>0</v>
      </c>
      <c r="G509" s="578">
        <f t="shared" si="7"/>
        <v>0</v>
      </c>
    </row>
    <row r="510" spans="1:7">
      <c r="A510" s="551"/>
      <c r="B510" s="520" t="s">
        <v>93</v>
      </c>
      <c r="C510" s="520" t="s">
        <v>305</v>
      </c>
      <c r="D510"/>
      <c r="E510" s="10">
        <v>213150</v>
      </c>
      <c r="F510" s="578">
        <f>VLOOKUP(B510,'Essbase Download working'!$A$4:$C$426,3,0)</f>
        <v>213150</v>
      </c>
      <c r="G510" s="578">
        <f t="shared" si="7"/>
        <v>0</v>
      </c>
    </row>
    <row r="511" spans="1:7">
      <c r="A511" s="551"/>
      <c r="B511" s="520" t="s">
        <v>306</v>
      </c>
      <c r="C511" s="520" t="s">
        <v>307</v>
      </c>
      <c r="D511"/>
      <c r="E511" s="10">
        <v>0</v>
      </c>
      <c r="F511" s="578">
        <f>VLOOKUP(B511,'Essbase Download working'!$A$4:$C$426,3,0)</f>
        <v>0</v>
      </c>
      <c r="G511" s="578">
        <f t="shared" si="7"/>
        <v>0</v>
      </c>
    </row>
    <row r="512" spans="1:7">
      <c r="A512" s="551"/>
      <c r="B512" s="520" t="s">
        <v>1889</v>
      </c>
      <c r="C512" s="520" t="s">
        <v>1890</v>
      </c>
      <c r="D512"/>
      <c r="E512" s="10">
        <v>0</v>
      </c>
      <c r="F512" s="578"/>
      <c r="G512" s="578">
        <f t="shared" si="7"/>
        <v>0</v>
      </c>
    </row>
    <row r="513" spans="1:7">
      <c r="A513" s="551"/>
      <c r="B513" s="622" t="s">
        <v>295</v>
      </c>
      <c r="C513" s="520" t="s">
        <v>296</v>
      </c>
      <c r="D513"/>
      <c r="E513" s="10">
        <v>166208</v>
      </c>
      <c r="F513" s="578">
        <f>VLOOKUP(B513,'Essbase Download working'!$A$4:$C$426,3,0)</f>
        <v>166208</v>
      </c>
      <c r="G513" s="578">
        <f t="shared" si="7"/>
        <v>0</v>
      </c>
    </row>
    <row r="514" spans="1:7">
      <c r="A514" s="551"/>
      <c r="B514" s="520" t="s">
        <v>1891</v>
      </c>
      <c r="C514" s="520" t="s">
        <v>1892</v>
      </c>
      <c r="D514"/>
      <c r="E514" s="10">
        <v>0</v>
      </c>
      <c r="F514" s="578"/>
      <c r="G514" s="578">
        <f t="shared" si="7"/>
        <v>0</v>
      </c>
    </row>
    <row r="515" spans="1:7">
      <c r="A515" s="551"/>
      <c r="B515" s="622" t="s">
        <v>965</v>
      </c>
      <c r="C515" s="520" t="s">
        <v>966</v>
      </c>
      <c r="D515"/>
      <c r="E515" s="10">
        <v>100450</v>
      </c>
      <c r="F515" s="578">
        <f>VLOOKUP(B515,'Essbase Download working'!$A$4:$C$426,3,0)</f>
        <v>100450</v>
      </c>
      <c r="G515" s="578">
        <f t="shared" si="7"/>
        <v>0</v>
      </c>
    </row>
    <row r="516" spans="1:7">
      <c r="A516" s="551"/>
      <c r="B516" s="520" t="s">
        <v>1893</v>
      </c>
      <c r="C516" s="520" t="s">
        <v>1894</v>
      </c>
      <c r="D516"/>
      <c r="E516" s="10">
        <v>0</v>
      </c>
      <c r="F516" s="578"/>
      <c r="G516" s="578">
        <f t="shared" si="7"/>
        <v>0</v>
      </c>
    </row>
    <row r="517" spans="1:7">
      <c r="A517" s="551"/>
      <c r="B517" s="520" t="s">
        <v>1010</v>
      </c>
      <c r="C517" s="520" t="s">
        <v>1011</v>
      </c>
      <c r="D517"/>
      <c r="E517" s="10">
        <v>0</v>
      </c>
      <c r="F517" s="578">
        <f>VLOOKUP(B517,'Essbase Download working'!$A$4:$C$426,3,0)</f>
        <v>0</v>
      </c>
      <c r="G517" s="578">
        <f t="shared" si="7"/>
        <v>0</v>
      </c>
    </row>
    <row r="518" spans="1:7">
      <c r="A518" s="551"/>
      <c r="B518" s="520" t="s">
        <v>1012</v>
      </c>
      <c r="C518" s="520" t="s">
        <v>1013</v>
      </c>
      <c r="D518"/>
      <c r="E518" s="10">
        <v>0</v>
      </c>
      <c r="F518" s="578">
        <f>VLOOKUP(B518,'Essbase Download working'!$A$4:$C$426,3,0)</f>
        <v>0</v>
      </c>
      <c r="G518" s="578">
        <f t="shared" si="7"/>
        <v>0</v>
      </c>
    </row>
    <row r="519" spans="1:7">
      <c r="A519" s="551"/>
      <c r="B519" s="520" t="s">
        <v>1895</v>
      </c>
      <c r="C519" s="520" t="s">
        <v>1896</v>
      </c>
      <c r="D519"/>
      <c r="E519" s="10">
        <v>0</v>
      </c>
      <c r="F519" s="578"/>
      <c r="G519" s="578">
        <f t="shared" ref="G519:G582" si="8">E519-F519</f>
        <v>0</v>
      </c>
    </row>
    <row r="520" spans="1:7">
      <c r="A520" s="551"/>
      <c r="B520" s="520" t="s">
        <v>1897</v>
      </c>
      <c r="C520" s="520" t="s">
        <v>1898</v>
      </c>
      <c r="D520"/>
      <c r="E520" s="10">
        <v>0</v>
      </c>
      <c r="F520" s="578"/>
      <c r="G520" s="578">
        <f t="shared" si="8"/>
        <v>0</v>
      </c>
    </row>
    <row r="521" spans="1:7">
      <c r="A521" s="551"/>
      <c r="B521" s="520" t="s">
        <v>1899</v>
      </c>
      <c r="C521" s="520" t="s">
        <v>1900</v>
      </c>
      <c r="D521"/>
      <c r="E521" s="10">
        <v>0</v>
      </c>
      <c r="F521" s="578"/>
      <c r="G521" s="578">
        <f t="shared" si="8"/>
        <v>0</v>
      </c>
    </row>
    <row r="522" spans="1:7">
      <c r="A522" s="551"/>
      <c r="B522" s="520" t="s">
        <v>1901</v>
      </c>
      <c r="C522" s="520" t="s">
        <v>1902</v>
      </c>
      <c r="D522"/>
      <c r="E522" s="10">
        <v>0</v>
      </c>
      <c r="F522" s="578"/>
      <c r="G522" s="578">
        <f t="shared" si="8"/>
        <v>0</v>
      </c>
    </row>
    <row r="523" spans="1:7">
      <c r="A523" s="551"/>
      <c r="B523" s="520" t="s">
        <v>1903</v>
      </c>
      <c r="C523" s="520" t="s">
        <v>1904</v>
      </c>
      <c r="D523"/>
      <c r="E523" s="10">
        <v>0</v>
      </c>
      <c r="F523" s="578"/>
      <c r="G523" s="578">
        <f t="shared" si="8"/>
        <v>0</v>
      </c>
    </row>
    <row r="524" spans="1:7">
      <c r="A524" s="551"/>
      <c r="B524" s="520" t="s">
        <v>1905</v>
      </c>
      <c r="C524" s="520" t="s">
        <v>1906</v>
      </c>
      <c r="D524"/>
      <c r="E524" s="10">
        <v>0</v>
      </c>
      <c r="F524" s="578"/>
      <c r="G524" s="578">
        <f t="shared" si="8"/>
        <v>0</v>
      </c>
    </row>
    <row r="525" spans="1:7">
      <c r="A525" s="551"/>
      <c r="B525" s="520" t="s">
        <v>1907</v>
      </c>
      <c r="C525" s="520" t="s">
        <v>1908</v>
      </c>
      <c r="D525"/>
      <c r="E525" s="10">
        <v>0</v>
      </c>
      <c r="F525" s="578"/>
      <c r="G525" s="578">
        <f t="shared" si="8"/>
        <v>0</v>
      </c>
    </row>
    <row r="526" spans="1:7">
      <c r="A526" s="551"/>
      <c r="B526" s="520" t="s">
        <v>1909</v>
      </c>
      <c r="C526" s="520" t="s">
        <v>1910</v>
      </c>
      <c r="D526"/>
      <c r="E526" s="10">
        <v>0</v>
      </c>
      <c r="F526" s="578"/>
      <c r="G526" s="578">
        <f t="shared" si="8"/>
        <v>0</v>
      </c>
    </row>
    <row r="527" spans="1:7">
      <c r="A527" s="551"/>
      <c r="B527" s="520" t="s">
        <v>26</v>
      </c>
      <c r="C527" s="520" t="s">
        <v>242</v>
      </c>
      <c r="D527"/>
      <c r="E527" s="10">
        <v>0</v>
      </c>
      <c r="F527" s="578"/>
      <c r="G527" s="578">
        <f t="shared" si="8"/>
        <v>0</v>
      </c>
    </row>
    <row r="528" spans="1:7">
      <c r="A528" s="551"/>
      <c r="B528" s="520" t="s">
        <v>1911</v>
      </c>
      <c r="C528" s="520" t="s">
        <v>1912</v>
      </c>
      <c r="D528"/>
      <c r="E528" s="10">
        <v>0</v>
      </c>
      <c r="F528" s="578"/>
      <c r="G528" s="578">
        <f t="shared" si="8"/>
        <v>0</v>
      </c>
    </row>
    <row r="529" spans="1:7">
      <c r="A529" s="551"/>
      <c r="B529" s="520" t="s">
        <v>1913</v>
      </c>
      <c r="C529" s="520" t="s">
        <v>1914</v>
      </c>
      <c r="D529"/>
      <c r="E529" s="10">
        <v>0</v>
      </c>
      <c r="F529" s="578"/>
      <c r="G529" s="578">
        <f t="shared" si="8"/>
        <v>0</v>
      </c>
    </row>
    <row r="530" spans="1:7">
      <c r="A530" s="551"/>
      <c r="B530" s="520" t="s">
        <v>1915</v>
      </c>
      <c r="C530" s="520" t="s">
        <v>1916</v>
      </c>
      <c r="D530"/>
      <c r="E530" s="10">
        <v>0</v>
      </c>
      <c r="F530" s="578"/>
      <c r="G530" s="578">
        <f t="shared" si="8"/>
        <v>0</v>
      </c>
    </row>
    <row r="531" spans="1:7">
      <c r="A531" s="551"/>
      <c r="B531" s="520" t="s">
        <v>1917</v>
      </c>
      <c r="C531" s="520" t="s">
        <v>1918</v>
      </c>
      <c r="D531"/>
      <c r="E531" s="10">
        <v>0</v>
      </c>
      <c r="F531" s="578"/>
      <c r="G531" s="578">
        <f t="shared" si="8"/>
        <v>0</v>
      </c>
    </row>
    <row r="532" spans="1:7">
      <c r="A532" s="551"/>
      <c r="B532" s="520" t="s">
        <v>1919</v>
      </c>
      <c r="C532" s="520" t="s">
        <v>1920</v>
      </c>
      <c r="D532"/>
      <c r="E532" s="10">
        <v>0</v>
      </c>
      <c r="F532" s="578"/>
      <c r="G532" s="578">
        <f t="shared" si="8"/>
        <v>0</v>
      </c>
    </row>
    <row r="533" spans="1:7">
      <c r="A533" s="551"/>
      <c r="B533" s="520" t="s">
        <v>1921</v>
      </c>
      <c r="C533" s="520" t="s">
        <v>1922</v>
      </c>
      <c r="D533"/>
      <c r="E533" s="10">
        <v>0</v>
      </c>
      <c r="F533" s="578"/>
      <c r="G533" s="578">
        <f t="shared" si="8"/>
        <v>0</v>
      </c>
    </row>
    <row r="534" spans="1:7">
      <c r="A534" s="551"/>
      <c r="B534" s="520" t="s">
        <v>1923</v>
      </c>
      <c r="C534" s="520" t="s">
        <v>1924</v>
      </c>
      <c r="D534"/>
      <c r="E534" s="10">
        <v>0</v>
      </c>
      <c r="F534" s="578"/>
      <c r="G534" s="578">
        <f t="shared" si="8"/>
        <v>0</v>
      </c>
    </row>
    <row r="535" spans="1:7">
      <c r="A535" s="551"/>
      <c r="B535" s="520" t="s">
        <v>1925</v>
      </c>
      <c r="C535" s="520" t="s">
        <v>1926</v>
      </c>
      <c r="D535"/>
      <c r="E535" s="10">
        <v>0</v>
      </c>
      <c r="F535" s="578"/>
      <c r="G535" s="578">
        <f t="shared" si="8"/>
        <v>0</v>
      </c>
    </row>
    <row r="536" spans="1:7">
      <c r="A536" s="551"/>
      <c r="B536" s="520" t="s">
        <v>1927</v>
      </c>
      <c r="C536" s="520" t="s">
        <v>1928</v>
      </c>
      <c r="D536"/>
      <c r="E536" s="10">
        <v>0</v>
      </c>
      <c r="F536" s="578"/>
      <c r="G536" s="578">
        <f t="shared" si="8"/>
        <v>0</v>
      </c>
    </row>
    <row r="537" spans="1:7">
      <c r="A537" s="551"/>
      <c r="B537" s="520" t="s">
        <v>1929</v>
      </c>
      <c r="C537" s="520" t="s">
        <v>1930</v>
      </c>
      <c r="D537"/>
      <c r="E537" s="10">
        <v>0</v>
      </c>
      <c r="F537" s="578"/>
      <c r="G537" s="578">
        <f t="shared" si="8"/>
        <v>0</v>
      </c>
    </row>
    <row r="538" spans="1:7">
      <c r="A538" s="551"/>
      <c r="B538" s="520" t="s">
        <v>1931</v>
      </c>
      <c r="C538" s="520" t="s">
        <v>1932</v>
      </c>
      <c r="D538"/>
      <c r="E538" s="10">
        <v>0</v>
      </c>
      <c r="F538" s="578"/>
      <c r="G538" s="578">
        <f t="shared" si="8"/>
        <v>0</v>
      </c>
    </row>
    <row r="539" spans="1:7">
      <c r="A539" s="551"/>
      <c r="B539" s="520" t="s">
        <v>1933</v>
      </c>
      <c r="C539" s="520" t="s">
        <v>1934</v>
      </c>
      <c r="D539"/>
      <c r="E539" s="10">
        <v>0</v>
      </c>
      <c r="F539" s="578"/>
      <c r="G539" s="578">
        <f t="shared" si="8"/>
        <v>0</v>
      </c>
    </row>
    <row r="540" spans="1:7">
      <c r="A540" s="551"/>
      <c r="B540" s="520" t="s">
        <v>1935</v>
      </c>
      <c r="C540" s="520" t="s">
        <v>1936</v>
      </c>
      <c r="D540"/>
      <c r="E540" s="10">
        <v>0</v>
      </c>
      <c r="F540" s="578"/>
      <c r="G540" s="578">
        <f t="shared" si="8"/>
        <v>0</v>
      </c>
    </row>
    <row r="541" spans="1:7">
      <c r="A541" s="551"/>
      <c r="B541" s="520" t="s">
        <v>1937</v>
      </c>
      <c r="C541" s="520" t="s">
        <v>1938</v>
      </c>
      <c r="D541"/>
      <c r="E541" s="10">
        <v>0</v>
      </c>
      <c r="F541" s="578"/>
      <c r="G541" s="578">
        <f t="shared" si="8"/>
        <v>0</v>
      </c>
    </row>
    <row r="542" spans="1:7">
      <c r="A542" s="551"/>
      <c r="B542" s="520" t="s">
        <v>1939</v>
      </c>
      <c r="C542" s="520" t="s">
        <v>1940</v>
      </c>
      <c r="D542"/>
      <c r="E542" s="564" t="s">
        <v>476</v>
      </c>
      <c r="F542" s="578"/>
      <c r="G542" s="578">
        <f t="shared" si="8"/>
        <v>0</v>
      </c>
    </row>
    <row r="543" spans="1:7">
      <c r="A543" s="551"/>
      <c r="B543" s="520" t="s">
        <v>1941</v>
      </c>
      <c r="C543" s="520" t="s">
        <v>1942</v>
      </c>
      <c r="D543"/>
      <c r="E543" s="564" t="s">
        <v>476</v>
      </c>
      <c r="F543" s="578"/>
      <c r="G543" s="578">
        <f t="shared" si="8"/>
        <v>0</v>
      </c>
    </row>
    <row r="544" spans="1:7">
      <c r="A544" s="551"/>
      <c r="B544" s="520" t="s">
        <v>1943</v>
      </c>
      <c r="C544" s="520" t="s">
        <v>1944</v>
      </c>
      <c r="D544"/>
      <c r="E544" s="564" t="s">
        <v>476</v>
      </c>
      <c r="F544" s="578"/>
      <c r="G544" s="578">
        <f t="shared" si="8"/>
        <v>0</v>
      </c>
    </row>
    <row r="545" spans="1:7">
      <c r="A545" s="551"/>
      <c r="B545" s="520" t="s">
        <v>1945</v>
      </c>
      <c r="C545" s="520" t="s">
        <v>1946</v>
      </c>
      <c r="D545"/>
      <c r="E545" s="10">
        <v>0</v>
      </c>
      <c r="F545" s="578"/>
      <c r="G545" s="578">
        <f t="shared" si="8"/>
        <v>0</v>
      </c>
    </row>
    <row r="546" spans="1:7">
      <c r="A546" s="551"/>
      <c r="B546" s="520" t="s">
        <v>1947</v>
      </c>
      <c r="C546" s="520" t="s">
        <v>1948</v>
      </c>
      <c r="D546"/>
      <c r="E546" s="10">
        <v>0</v>
      </c>
      <c r="F546" s="578"/>
      <c r="G546" s="578">
        <f t="shared" si="8"/>
        <v>0</v>
      </c>
    </row>
    <row r="547" spans="1:7">
      <c r="A547" s="551"/>
      <c r="B547" s="520" t="s">
        <v>1949</v>
      </c>
      <c r="C547" s="520" t="s">
        <v>1950</v>
      </c>
      <c r="D547"/>
      <c r="E547" s="10">
        <v>0</v>
      </c>
      <c r="F547" s="578"/>
      <c r="G547" s="578">
        <f t="shared" si="8"/>
        <v>0</v>
      </c>
    </row>
    <row r="548" spans="1:7">
      <c r="A548" s="551"/>
      <c r="B548" s="520" t="s">
        <v>1951</v>
      </c>
      <c r="C548" s="520" t="s">
        <v>1952</v>
      </c>
      <c r="D548"/>
      <c r="E548" s="10">
        <v>0</v>
      </c>
      <c r="F548" s="578"/>
      <c r="G548" s="578">
        <f t="shared" si="8"/>
        <v>0</v>
      </c>
    </row>
    <row r="549" spans="1:7">
      <c r="A549" s="551"/>
      <c r="B549" s="520" t="s">
        <v>94</v>
      </c>
      <c r="C549" s="520" t="s">
        <v>95</v>
      </c>
      <c r="D549"/>
      <c r="E549" s="10">
        <v>0</v>
      </c>
      <c r="F549" s="578">
        <f>VLOOKUP(B549,'Essbase Download working'!$A$4:$C$426,3,0)</f>
        <v>0</v>
      </c>
      <c r="G549" s="578">
        <f t="shared" si="8"/>
        <v>0</v>
      </c>
    </row>
    <row r="550" spans="1:7">
      <c r="A550" s="551"/>
      <c r="B550" s="520" t="s">
        <v>1009</v>
      </c>
      <c r="C550" s="520" t="s">
        <v>1014</v>
      </c>
      <c r="D550"/>
      <c r="E550" s="10">
        <v>0</v>
      </c>
      <c r="F550" s="578">
        <f>VLOOKUP(B550,'Essbase Download working'!$A$4:$C$426,3,0)</f>
        <v>0</v>
      </c>
      <c r="G550" s="578">
        <f t="shared" si="8"/>
        <v>0</v>
      </c>
    </row>
    <row r="551" spans="1:7">
      <c r="A551" s="551"/>
      <c r="B551" s="622" t="s">
        <v>467</v>
      </c>
      <c r="C551" s="520" t="s">
        <v>86</v>
      </c>
      <c r="D551"/>
      <c r="E551" s="10">
        <v>137200</v>
      </c>
      <c r="F551" s="578">
        <f>VLOOKUP(B551,'Essbase Download working'!$A$4:$C$426,3,0)</f>
        <v>137200</v>
      </c>
      <c r="G551" s="578">
        <f t="shared" si="8"/>
        <v>0</v>
      </c>
    </row>
    <row r="552" spans="1:7">
      <c r="A552" s="551"/>
      <c r="B552" s="622" t="s">
        <v>808</v>
      </c>
      <c r="C552" s="520" t="s">
        <v>785</v>
      </c>
      <c r="D552"/>
      <c r="E552" s="10">
        <v>695800</v>
      </c>
      <c r="F552" s="578">
        <f>VLOOKUP(B552,'Essbase Download working'!$A$4:$C$426,3,0)</f>
        <v>695800</v>
      </c>
      <c r="G552" s="578">
        <f t="shared" si="8"/>
        <v>0</v>
      </c>
    </row>
    <row r="553" spans="1:7">
      <c r="A553" s="551"/>
      <c r="B553" s="520" t="s">
        <v>297</v>
      </c>
      <c r="C553" s="520" t="s">
        <v>298</v>
      </c>
      <c r="D553"/>
      <c r="E553" s="10">
        <v>0</v>
      </c>
      <c r="F553" s="578">
        <f>VLOOKUP(B553,'Essbase Download working'!$A$4:$C$426,3,0)</f>
        <v>0</v>
      </c>
      <c r="G553" s="578">
        <f t="shared" si="8"/>
        <v>0</v>
      </c>
    </row>
    <row r="554" spans="1:7">
      <c r="A554" s="551"/>
      <c r="B554" s="520" t="s">
        <v>1953</v>
      </c>
      <c r="C554" s="520" t="s">
        <v>1954</v>
      </c>
      <c r="D554"/>
      <c r="E554" s="564" t="s">
        <v>476</v>
      </c>
      <c r="F554" s="578"/>
      <c r="G554" s="578">
        <f t="shared" si="8"/>
        <v>0</v>
      </c>
    </row>
    <row r="555" spans="1:7">
      <c r="A555" s="551"/>
      <c r="B555" s="520" t="s">
        <v>1955</v>
      </c>
      <c r="C555" s="520" t="s">
        <v>1956</v>
      </c>
      <c r="D555"/>
      <c r="E555" s="10">
        <v>0</v>
      </c>
      <c r="F555" s="578"/>
      <c r="G555" s="578">
        <f t="shared" si="8"/>
        <v>0</v>
      </c>
    </row>
    <row r="556" spans="1:7">
      <c r="A556" s="551"/>
      <c r="B556" s="520" t="s">
        <v>1957</v>
      </c>
      <c r="C556" s="520" t="s">
        <v>1958</v>
      </c>
      <c r="D556"/>
      <c r="E556" s="10">
        <v>0</v>
      </c>
      <c r="F556" s="578"/>
      <c r="G556" s="578">
        <f t="shared" si="8"/>
        <v>0</v>
      </c>
    </row>
    <row r="557" spans="1:7">
      <c r="A557" s="551"/>
      <c r="B557" s="520" t="s">
        <v>1959</v>
      </c>
      <c r="C557" s="520" t="s">
        <v>1960</v>
      </c>
      <c r="D557"/>
      <c r="E557" s="10">
        <v>0</v>
      </c>
      <c r="F557" s="578"/>
      <c r="G557" s="578">
        <f t="shared" si="8"/>
        <v>0</v>
      </c>
    </row>
    <row r="558" spans="1:7">
      <c r="A558" s="551"/>
      <c r="B558" s="520" t="s">
        <v>1961</v>
      </c>
      <c r="C558" s="520" t="s">
        <v>1962</v>
      </c>
      <c r="D558"/>
      <c r="E558" s="10">
        <v>0</v>
      </c>
      <c r="F558" s="578"/>
      <c r="G558" s="578">
        <f t="shared" si="8"/>
        <v>0</v>
      </c>
    </row>
    <row r="559" spans="1:7">
      <c r="A559" s="551"/>
      <c r="B559" s="520" t="s">
        <v>1963</v>
      </c>
      <c r="C559" s="520" t="s">
        <v>1964</v>
      </c>
      <c r="D559"/>
      <c r="E559" s="10">
        <v>0</v>
      </c>
      <c r="F559" s="578"/>
      <c r="G559" s="578">
        <f t="shared" si="8"/>
        <v>0</v>
      </c>
    </row>
    <row r="560" spans="1:7">
      <c r="A560" s="551"/>
      <c r="B560" s="520" t="s">
        <v>1965</v>
      </c>
      <c r="C560" s="520" t="s">
        <v>1966</v>
      </c>
      <c r="D560"/>
      <c r="E560" s="10">
        <v>0</v>
      </c>
      <c r="F560" s="578"/>
      <c r="G560" s="578">
        <f t="shared" si="8"/>
        <v>0</v>
      </c>
    </row>
    <row r="561" spans="1:7">
      <c r="A561" s="551"/>
      <c r="B561" s="520" t="s">
        <v>1967</v>
      </c>
      <c r="C561" s="520" t="s">
        <v>1968</v>
      </c>
      <c r="D561"/>
      <c r="E561" s="10">
        <v>0</v>
      </c>
      <c r="F561" s="578"/>
      <c r="G561" s="578">
        <f t="shared" si="8"/>
        <v>0</v>
      </c>
    </row>
    <row r="562" spans="1:7">
      <c r="A562" s="551"/>
      <c r="B562" s="520" t="s">
        <v>1969</v>
      </c>
      <c r="C562" s="520" t="s">
        <v>1970</v>
      </c>
      <c r="D562"/>
      <c r="E562" s="10">
        <v>0</v>
      </c>
      <c r="F562" s="578"/>
      <c r="G562" s="578">
        <f t="shared" si="8"/>
        <v>0</v>
      </c>
    </row>
    <row r="563" spans="1:7">
      <c r="A563" s="551"/>
      <c r="B563" s="520" t="s">
        <v>1971</v>
      </c>
      <c r="C563" s="520" t="s">
        <v>1972</v>
      </c>
      <c r="D563"/>
      <c r="E563" s="10">
        <v>0</v>
      </c>
      <c r="F563" s="578"/>
      <c r="G563" s="578">
        <f t="shared" si="8"/>
        <v>0</v>
      </c>
    </row>
    <row r="564" spans="1:7">
      <c r="A564" s="551"/>
      <c r="B564" s="520" t="s">
        <v>1973</v>
      </c>
      <c r="C564" s="520" t="s">
        <v>1974</v>
      </c>
      <c r="D564"/>
      <c r="E564" s="10">
        <v>0</v>
      </c>
      <c r="F564" s="578"/>
      <c r="G564" s="578">
        <f t="shared" si="8"/>
        <v>0</v>
      </c>
    </row>
    <row r="565" spans="1:7">
      <c r="A565" s="551"/>
      <c r="B565" s="520" t="s">
        <v>1164</v>
      </c>
      <c r="C565" s="520" t="s">
        <v>1165</v>
      </c>
      <c r="D565"/>
      <c r="E565" s="10">
        <v>0</v>
      </c>
      <c r="F565" s="578">
        <f>VLOOKUP(B565,'Essbase Download working'!$A$4:$C$426,3,0)</f>
        <v>0</v>
      </c>
      <c r="G565" s="578">
        <f t="shared" si="8"/>
        <v>0</v>
      </c>
    </row>
    <row r="566" spans="1:7">
      <c r="A566" s="551"/>
      <c r="B566" s="520" t="s">
        <v>1975</v>
      </c>
      <c r="C566" s="520" t="s">
        <v>1976</v>
      </c>
      <c r="D566"/>
      <c r="E566" s="10">
        <v>0</v>
      </c>
      <c r="F566" s="578"/>
      <c r="G566" s="578">
        <f t="shared" si="8"/>
        <v>0</v>
      </c>
    </row>
    <row r="567" spans="1:7">
      <c r="A567" s="551"/>
      <c r="B567" s="520" t="s">
        <v>1977</v>
      </c>
      <c r="C567" s="520" t="s">
        <v>1978</v>
      </c>
      <c r="D567"/>
      <c r="E567" s="10">
        <v>0</v>
      </c>
      <c r="F567" s="578"/>
      <c r="G567" s="578">
        <f t="shared" si="8"/>
        <v>0</v>
      </c>
    </row>
    <row r="568" spans="1:7">
      <c r="A568" s="551"/>
      <c r="B568" s="520" t="s">
        <v>1979</v>
      </c>
      <c r="C568" s="520" t="s">
        <v>1980</v>
      </c>
      <c r="D568"/>
      <c r="E568" s="10">
        <v>0</v>
      </c>
      <c r="F568" s="578"/>
      <c r="G568" s="578">
        <f t="shared" si="8"/>
        <v>0</v>
      </c>
    </row>
    <row r="569" spans="1:7">
      <c r="A569" s="551"/>
      <c r="B569" s="622" t="s">
        <v>212</v>
      </c>
      <c r="C569" s="520" t="s">
        <v>243</v>
      </c>
      <c r="D569"/>
      <c r="E569" s="10">
        <v>24500</v>
      </c>
      <c r="F569" s="578">
        <f>VLOOKUP(B569,'Essbase Download working'!$A$4:$C$426,3,0)</f>
        <v>24500</v>
      </c>
      <c r="G569" s="578">
        <f t="shared" si="8"/>
        <v>0</v>
      </c>
    </row>
    <row r="570" spans="1:7">
      <c r="A570" s="551"/>
      <c r="B570" s="520" t="s">
        <v>1981</v>
      </c>
      <c r="C570" s="520" t="s">
        <v>1982</v>
      </c>
      <c r="D570"/>
      <c r="E570" s="10">
        <v>0</v>
      </c>
      <c r="F570" s="578"/>
      <c r="G570" s="578">
        <f t="shared" si="8"/>
        <v>0</v>
      </c>
    </row>
    <row r="571" spans="1:7">
      <c r="A571" s="551"/>
      <c r="B571" s="520" t="s">
        <v>1983</v>
      </c>
      <c r="C571" s="520" t="s">
        <v>1984</v>
      </c>
      <c r="D571"/>
      <c r="E571" s="10">
        <v>0</v>
      </c>
      <c r="F571" s="578"/>
      <c r="G571" s="578">
        <f t="shared" si="8"/>
        <v>0</v>
      </c>
    </row>
    <row r="572" spans="1:7">
      <c r="A572" s="551"/>
      <c r="B572" s="520" t="s">
        <v>1985</v>
      </c>
      <c r="C572" s="520" t="s">
        <v>1986</v>
      </c>
      <c r="D572"/>
      <c r="E572" s="10">
        <v>0</v>
      </c>
      <c r="F572" s="578"/>
      <c r="G572" s="578">
        <f t="shared" si="8"/>
        <v>0</v>
      </c>
    </row>
    <row r="573" spans="1:7">
      <c r="A573" s="551"/>
      <c r="B573" s="622" t="s">
        <v>781</v>
      </c>
      <c r="C573" s="520" t="s">
        <v>782</v>
      </c>
      <c r="D573"/>
      <c r="E573" s="10">
        <v>19600</v>
      </c>
      <c r="F573" s="578">
        <f>VLOOKUP(B573,'Essbase Download working'!$A$4:$C$426,3,0)</f>
        <v>19600</v>
      </c>
      <c r="G573" s="578">
        <f t="shared" si="8"/>
        <v>0</v>
      </c>
    </row>
    <row r="574" spans="1:7">
      <c r="A574" s="551"/>
      <c r="B574" s="520" t="s">
        <v>1987</v>
      </c>
      <c r="C574" s="520" t="s">
        <v>1988</v>
      </c>
      <c r="D574"/>
      <c r="E574" s="10">
        <v>0</v>
      </c>
      <c r="F574" s="578"/>
      <c r="G574" s="578">
        <f t="shared" si="8"/>
        <v>0</v>
      </c>
    </row>
    <row r="575" spans="1:7">
      <c r="A575" s="551"/>
      <c r="B575" s="622" t="s">
        <v>802</v>
      </c>
      <c r="C575" s="520" t="s">
        <v>90</v>
      </c>
      <c r="D575"/>
      <c r="E575" s="10">
        <v>9800</v>
      </c>
      <c r="F575" s="578">
        <f>VLOOKUP(B575,'Essbase Download working'!$A$4:$C$426,3,0)</f>
        <v>9800</v>
      </c>
      <c r="G575" s="578">
        <f t="shared" si="8"/>
        <v>0</v>
      </c>
    </row>
    <row r="576" spans="1:7">
      <c r="A576" s="551"/>
      <c r="B576" s="520" t="s">
        <v>1989</v>
      </c>
      <c r="C576" s="520" t="s">
        <v>1990</v>
      </c>
      <c r="D576"/>
      <c r="E576" s="10">
        <v>0</v>
      </c>
      <c r="F576" s="578"/>
      <c r="G576" s="578">
        <f t="shared" si="8"/>
        <v>0</v>
      </c>
    </row>
    <row r="577" spans="1:7">
      <c r="A577" s="551"/>
      <c r="B577" s="520" t="s">
        <v>1991</v>
      </c>
      <c r="C577" s="520" t="s">
        <v>1992</v>
      </c>
      <c r="D577"/>
      <c r="E577" s="10">
        <v>0</v>
      </c>
      <c r="F577" s="578"/>
      <c r="G577" s="578">
        <f t="shared" si="8"/>
        <v>0</v>
      </c>
    </row>
    <row r="578" spans="1:7">
      <c r="A578" s="551"/>
      <c r="B578" s="520" t="s">
        <v>1993</v>
      </c>
      <c r="C578" s="520" t="s">
        <v>1994</v>
      </c>
      <c r="D578"/>
      <c r="E578" s="10">
        <v>0</v>
      </c>
      <c r="F578" s="578"/>
      <c r="G578" s="578">
        <f t="shared" si="8"/>
        <v>0</v>
      </c>
    </row>
    <row r="579" spans="1:7">
      <c r="A579" s="551"/>
      <c r="B579" s="520" t="s">
        <v>1995</v>
      </c>
      <c r="C579" s="520" t="s">
        <v>1996</v>
      </c>
      <c r="D579"/>
      <c r="E579" s="10">
        <v>0</v>
      </c>
      <c r="F579" s="578"/>
      <c r="G579" s="578">
        <f t="shared" si="8"/>
        <v>0</v>
      </c>
    </row>
    <row r="580" spans="1:7">
      <c r="A580" s="551"/>
      <c r="B580" s="520" t="s">
        <v>1997</v>
      </c>
      <c r="C580" s="520" t="s">
        <v>1998</v>
      </c>
      <c r="D580"/>
      <c r="E580" s="10">
        <v>0</v>
      </c>
      <c r="F580" s="578"/>
      <c r="G580" s="578">
        <f t="shared" si="8"/>
        <v>0</v>
      </c>
    </row>
    <row r="581" spans="1:7">
      <c r="A581" s="551"/>
      <c r="B581" s="520" t="s">
        <v>1999</v>
      </c>
      <c r="C581" s="520" t="s">
        <v>2000</v>
      </c>
      <c r="D581"/>
      <c r="E581" s="10">
        <v>0</v>
      </c>
      <c r="F581" s="578"/>
      <c r="G581" s="578">
        <f t="shared" si="8"/>
        <v>0</v>
      </c>
    </row>
    <row r="582" spans="1:7">
      <c r="A582" s="551"/>
      <c r="B582" s="520" t="s">
        <v>2001</v>
      </c>
      <c r="C582" s="520" t="s">
        <v>2002</v>
      </c>
      <c r="D582"/>
      <c r="E582" s="10">
        <v>0</v>
      </c>
      <c r="F582" s="578"/>
      <c r="G582" s="578">
        <f t="shared" si="8"/>
        <v>0</v>
      </c>
    </row>
    <row r="583" spans="1:7">
      <c r="A583" s="551"/>
      <c r="B583" s="520" t="s">
        <v>2003</v>
      </c>
      <c r="C583" s="520" t="s">
        <v>2004</v>
      </c>
      <c r="D583"/>
      <c r="E583" s="10">
        <v>0</v>
      </c>
      <c r="F583" s="578"/>
      <c r="G583" s="578">
        <f t="shared" ref="G583:G646" si="9">E583-F583</f>
        <v>0</v>
      </c>
    </row>
    <row r="584" spans="1:7">
      <c r="A584" s="551"/>
      <c r="B584" s="520" t="s">
        <v>2005</v>
      </c>
      <c r="C584" s="520" t="s">
        <v>2006</v>
      </c>
      <c r="D584"/>
      <c r="E584" s="10">
        <v>0</v>
      </c>
      <c r="F584" s="578"/>
      <c r="G584" s="578">
        <f t="shared" si="9"/>
        <v>0</v>
      </c>
    </row>
    <row r="585" spans="1:7">
      <c r="A585" s="551"/>
      <c r="B585" s="520" t="s">
        <v>2007</v>
      </c>
      <c r="C585" s="520" t="s">
        <v>2008</v>
      </c>
      <c r="D585"/>
      <c r="E585" s="10">
        <v>0</v>
      </c>
      <c r="F585" s="578"/>
      <c r="G585" s="578">
        <f t="shared" si="9"/>
        <v>0</v>
      </c>
    </row>
    <row r="586" spans="1:7">
      <c r="A586" s="551"/>
      <c r="B586" s="520" t="s">
        <v>2009</v>
      </c>
      <c r="C586" s="520" t="s">
        <v>2010</v>
      </c>
      <c r="D586"/>
      <c r="E586" s="10">
        <v>0</v>
      </c>
      <c r="F586" s="578"/>
      <c r="G586" s="578">
        <f t="shared" si="9"/>
        <v>0</v>
      </c>
    </row>
    <row r="587" spans="1:7">
      <c r="A587" s="551"/>
      <c r="B587" s="520" t="s">
        <v>2011</v>
      </c>
      <c r="C587" s="520" t="s">
        <v>2012</v>
      </c>
      <c r="D587"/>
      <c r="E587" s="10">
        <v>0</v>
      </c>
      <c r="F587" s="578"/>
      <c r="G587" s="578">
        <f t="shared" si="9"/>
        <v>0</v>
      </c>
    </row>
    <row r="588" spans="1:7">
      <c r="A588" s="551"/>
      <c r="B588" s="520" t="s">
        <v>2013</v>
      </c>
      <c r="C588" s="520" t="s">
        <v>2014</v>
      </c>
      <c r="D588"/>
      <c r="E588" s="10">
        <v>0</v>
      </c>
      <c r="F588" s="578"/>
      <c r="G588" s="578">
        <f t="shared" si="9"/>
        <v>0</v>
      </c>
    </row>
    <row r="589" spans="1:7">
      <c r="A589" s="551"/>
      <c r="B589" s="520" t="s">
        <v>2015</v>
      </c>
      <c r="C589" s="520" t="s">
        <v>2016</v>
      </c>
      <c r="D589"/>
      <c r="E589" s="10">
        <v>0</v>
      </c>
      <c r="F589" s="578"/>
      <c r="G589" s="578">
        <f t="shared" si="9"/>
        <v>0</v>
      </c>
    </row>
    <row r="590" spans="1:7">
      <c r="A590" s="551"/>
      <c r="B590" s="520" t="s">
        <v>2017</v>
      </c>
      <c r="C590" s="520" t="s">
        <v>2018</v>
      </c>
      <c r="D590"/>
      <c r="E590" s="10">
        <v>0</v>
      </c>
      <c r="F590" s="578"/>
      <c r="G590" s="578">
        <f t="shared" si="9"/>
        <v>0</v>
      </c>
    </row>
    <row r="591" spans="1:7">
      <c r="A591" s="551"/>
      <c r="B591" s="520" t="s">
        <v>2019</v>
      </c>
      <c r="C591" s="520" t="s">
        <v>2020</v>
      </c>
      <c r="D591"/>
      <c r="E591" s="10">
        <v>0</v>
      </c>
      <c r="F591" s="578"/>
      <c r="G591" s="578">
        <f t="shared" si="9"/>
        <v>0</v>
      </c>
    </row>
    <row r="592" spans="1:7">
      <c r="A592" s="551"/>
      <c r="B592" s="520" t="s">
        <v>2021</v>
      </c>
      <c r="C592" s="520" t="s">
        <v>2022</v>
      </c>
      <c r="D592"/>
      <c r="E592" s="10">
        <v>0</v>
      </c>
      <c r="F592" s="578"/>
      <c r="G592" s="578">
        <f t="shared" si="9"/>
        <v>0</v>
      </c>
    </row>
    <row r="593" spans="1:7">
      <c r="A593" s="551"/>
      <c r="B593" s="520" t="s">
        <v>2023</v>
      </c>
      <c r="C593" s="520" t="s">
        <v>2024</v>
      </c>
      <c r="D593"/>
      <c r="E593" s="10">
        <v>0</v>
      </c>
      <c r="F593" s="578"/>
      <c r="G593" s="578">
        <f t="shared" si="9"/>
        <v>0</v>
      </c>
    </row>
    <row r="594" spans="1:7">
      <c r="A594" s="551"/>
      <c r="B594" s="520" t="s">
        <v>2025</v>
      </c>
      <c r="C594" s="520" t="s">
        <v>2026</v>
      </c>
      <c r="D594"/>
      <c r="E594" s="10">
        <v>0</v>
      </c>
      <c r="F594" s="578"/>
      <c r="G594" s="578">
        <f t="shared" si="9"/>
        <v>0</v>
      </c>
    </row>
    <row r="595" spans="1:7">
      <c r="A595" s="551"/>
      <c r="B595" s="520" t="s">
        <v>2027</v>
      </c>
      <c r="C595" s="520" t="s">
        <v>2028</v>
      </c>
      <c r="D595"/>
      <c r="E595" s="10">
        <v>0</v>
      </c>
      <c r="F595" s="578"/>
      <c r="G595" s="578">
        <f t="shared" si="9"/>
        <v>0</v>
      </c>
    </row>
    <row r="596" spans="1:7">
      <c r="A596" s="551"/>
      <c r="B596" s="520" t="s">
        <v>2029</v>
      </c>
      <c r="C596" s="520" t="s">
        <v>2030</v>
      </c>
      <c r="D596"/>
      <c r="E596" s="10">
        <v>0</v>
      </c>
      <c r="F596" s="578"/>
      <c r="G596" s="578">
        <f t="shared" si="9"/>
        <v>0</v>
      </c>
    </row>
    <row r="597" spans="1:7">
      <c r="A597" s="551"/>
      <c r="B597" s="520" t="s">
        <v>2031</v>
      </c>
      <c r="C597" s="520" t="s">
        <v>2032</v>
      </c>
      <c r="D597"/>
      <c r="E597" s="10">
        <v>0</v>
      </c>
      <c r="F597" s="578"/>
      <c r="G597" s="578">
        <f t="shared" si="9"/>
        <v>0</v>
      </c>
    </row>
    <row r="598" spans="1:7">
      <c r="A598" s="551"/>
      <c r="B598" s="520" t="s">
        <v>2033</v>
      </c>
      <c r="C598" s="520" t="s">
        <v>2034</v>
      </c>
      <c r="D598"/>
      <c r="E598" s="10">
        <v>0</v>
      </c>
      <c r="F598" s="578"/>
      <c r="G598" s="578">
        <f t="shared" si="9"/>
        <v>0</v>
      </c>
    </row>
    <row r="599" spans="1:7">
      <c r="A599" s="551"/>
      <c r="B599" s="520" t="s">
        <v>2035</v>
      </c>
      <c r="C599" s="520" t="s">
        <v>2036</v>
      </c>
      <c r="D599"/>
      <c r="E599" s="10">
        <v>0</v>
      </c>
      <c r="F599" s="578"/>
      <c r="G599" s="578">
        <f t="shared" si="9"/>
        <v>0</v>
      </c>
    </row>
    <row r="600" spans="1:7">
      <c r="A600" s="551"/>
      <c r="B600" s="520" t="s">
        <v>2037</v>
      </c>
      <c r="C600" s="520" t="s">
        <v>2038</v>
      </c>
      <c r="D600"/>
      <c r="E600" s="10">
        <v>0</v>
      </c>
      <c r="F600" s="578"/>
      <c r="G600" s="578">
        <f t="shared" si="9"/>
        <v>0</v>
      </c>
    </row>
    <row r="601" spans="1:7">
      <c r="A601" s="551"/>
      <c r="B601" s="520" t="s">
        <v>2039</v>
      </c>
      <c r="C601" s="520" t="s">
        <v>2040</v>
      </c>
      <c r="D601"/>
      <c r="E601" s="10">
        <v>0</v>
      </c>
      <c r="F601" s="578"/>
      <c r="G601" s="578">
        <f t="shared" si="9"/>
        <v>0</v>
      </c>
    </row>
    <row r="602" spans="1:7">
      <c r="A602" s="551"/>
      <c r="B602" s="520" t="s">
        <v>2041</v>
      </c>
      <c r="C602" s="520" t="s">
        <v>2042</v>
      </c>
      <c r="D602"/>
      <c r="E602" s="10">
        <v>0</v>
      </c>
      <c r="F602" s="578"/>
      <c r="G602" s="578">
        <f t="shared" si="9"/>
        <v>0</v>
      </c>
    </row>
    <row r="603" spans="1:7">
      <c r="A603" s="551"/>
      <c r="B603" s="520" t="s">
        <v>2043</v>
      </c>
      <c r="C603" s="520" t="s">
        <v>2044</v>
      </c>
      <c r="D603"/>
      <c r="E603" s="10">
        <v>0</v>
      </c>
      <c r="F603" s="578"/>
      <c r="G603" s="578">
        <f t="shared" si="9"/>
        <v>0</v>
      </c>
    </row>
    <row r="604" spans="1:7">
      <c r="A604" s="551"/>
      <c r="B604" s="520" t="s">
        <v>2045</v>
      </c>
      <c r="C604" s="520" t="s">
        <v>2046</v>
      </c>
      <c r="D604"/>
      <c r="E604" s="10">
        <v>0</v>
      </c>
      <c r="F604" s="578"/>
      <c r="G604" s="578">
        <f t="shared" si="9"/>
        <v>0</v>
      </c>
    </row>
    <row r="605" spans="1:7">
      <c r="A605" s="551"/>
      <c r="B605" s="520" t="s">
        <v>2047</v>
      </c>
      <c r="C605" s="520" t="s">
        <v>2048</v>
      </c>
      <c r="D605"/>
      <c r="E605" s="10">
        <v>0</v>
      </c>
      <c r="F605" s="578"/>
      <c r="G605" s="578">
        <f t="shared" si="9"/>
        <v>0</v>
      </c>
    </row>
    <row r="606" spans="1:7">
      <c r="A606" s="551"/>
      <c r="B606" s="520" t="s">
        <v>2049</v>
      </c>
      <c r="C606" s="520" t="s">
        <v>2050</v>
      </c>
      <c r="D606"/>
      <c r="E606" s="10">
        <v>0</v>
      </c>
      <c r="F606" s="578"/>
      <c r="G606" s="578">
        <f t="shared" si="9"/>
        <v>0</v>
      </c>
    </row>
    <row r="607" spans="1:7">
      <c r="A607" s="551"/>
      <c r="B607" s="520" t="s">
        <v>2051</v>
      </c>
      <c r="C607" s="520" t="s">
        <v>2052</v>
      </c>
      <c r="D607"/>
      <c r="E607" s="10">
        <v>0</v>
      </c>
      <c r="F607" s="578"/>
      <c r="G607" s="578">
        <f t="shared" si="9"/>
        <v>0</v>
      </c>
    </row>
    <row r="608" spans="1:7">
      <c r="A608" s="551"/>
      <c r="B608" s="520" t="s">
        <v>2053</v>
      </c>
      <c r="C608" s="520" t="s">
        <v>2054</v>
      </c>
      <c r="D608"/>
      <c r="E608" s="10">
        <v>0</v>
      </c>
      <c r="F608" s="578"/>
      <c r="G608" s="578">
        <f t="shared" si="9"/>
        <v>0</v>
      </c>
    </row>
    <row r="609" spans="1:8">
      <c r="A609" s="551"/>
      <c r="B609" s="520" t="s">
        <v>2055</v>
      </c>
      <c r="C609" s="520" t="s">
        <v>2056</v>
      </c>
      <c r="D609"/>
      <c r="E609" s="10">
        <v>0</v>
      </c>
      <c r="F609" s="578"/>
      <c r="G609" s="578">
        <f t="shared" si="9"/>
        <v>0</v>
      </c>
    </row>
    <row r="610" spans="1:8">
      <c r="A610" s="551"/>
      <c r="B610" s="520" t="s">
        <v>2057</v>
      </c>
      <c r="C610" s="520" t="s">
        <v>2058</v>
      </c>
      <c r="D610"/>
      <c r="E610" s="10">
        <v>0</v>
      </c>
      <c r="F610" s="578"/>
      <c r="G610" s="578">
        <f t="shared" si="9"/>
        <v>0</v>
      </c>
    </row>
    <row r="611" spans="1:8">
      <c r="A611" s="551"/>
      <c r="B611" s="565" t="s">
        <v>1330</v>
      </c>
      <c r="C611" s="565" t="s">
        <v>1353</v>
      </c>
      <c r="D611" s="2"/>
      <c r="E611" s="566">
        <v>1843024.0802997025</v>
      </c>
      <c r="F611" s="578"/>
      <c r="G611" s="578"/>
    </row>
    <row r="612" spans="1:8">
      <c r="A612" s="551"/>
      <c r="D612"/>
      <c r="F612" s="578"/>
      <c r="G612" s="578">
        <f t="shared" si="9"/>
        <v>0</v>
      </c>
    </row>
    <row r="613" spans="1:8">
      <c r="A613" s="551"/>
      <c r="B613" s="520" t="s">
        <v>803</v>
      </c>
      <c r="C613" s="520" t="s">
        <v>990</v>
      </c>
      <c r="D613"/>
      <c r="E613" s="10">
        <v>0</v>
      </c>
      <c r="F613" s="578">
        <f>VLOOKUP(B613,'Essbase Download working'!$A$4:$C$426,3,0)</f>
        <v>0</v>
      </c>
      <c r="G613" s="578">
        <f t="shared" si="9"/>
        <v>0</v>
      </c>
    </row>
    <row r="614" spans="1:8" s="551" customFormat="1">
      <c r="B614" s="624" t="s">
        <v>1036</v>
      </c>
      <c r="C614" s="520" t="s">
        <v>1037</v>
      </c>
      <c r="E614" s="10">
        <v>12929.643527041593</v>
      </c>
      <c r="F614" s="578">
        <f>VLOOKUP(B614,'Essbase Download working'!$A$4:$C$426,3,0)</f>
        <v>12929.643527041593</v>
      </c>
      <c r="G614" s="578">
        <f t="shared" si="9"/>
        <v>0</v>
      </c>
    </row>
    <row r="615" spans="1:8">
      <c r="A615" s="551"/>
      <c r="B615" s="624" t="s">
        <v>1038</v>
      </c>
      <c r="C615" s="520" t="s">
        <v>1039</v>
      </c>
      <c r="D615"/>
      <c r="E615" s="10">
        <v>26934.991981589144</v>
      </c>
      <c r="F615" s="578">
        <f>VLOOKUP(B615,'Essbase Download working'!$A$4:$C$426,3,0)</f>
        <v>26934.991981589144</v>
      </c>
      <c r="G615" s="578">
        <f t="shared" si="9"/>
        <v>0</v>
      </c>
    </row>
    <row r="616" spans="1:8">
      <c r="A616" s="551"/>
      <c r="B616" s="624" t="s">
        <v>1040</v>
      </c>
      <c r="C616" s="520" t="s">
        <v>1041</v>
      </c>
      <c r="D616"/>
      <c r="E616" s="10">
        <v>108272.92303709596</v>
      </c>
      <c r="F616" s="578">
        <f>VLOOKUP(B616,'Essbase Download working'!$A$4:$C$426,3,0)</f>
        <v>108272.92303709596</v>
      </c>
      <c r="G616" s="578">
        <f t="shared" si="9"/>
        <v>0</v>
      </c>
    </row>
    <row r="617" spans="1:8">
      <c r="A617" s="551"/>
      <c r="B617" s="624" t="s">
        <v>1042</v>
      </c>
      <c r="C617" s="520" t="s">
        <v>1043</v>
      </c>
      <c r="D617"/>
      <c r="E617" s="10">
        <v>213645.12515120819</v>
      </c>
      <c r="F617" s="578">
        <f>VLOOKUP(B617,'Essbase Download working'!$A$4:$C$426,3,0)</f>
        <v>213645.12515120819</v>
      </c>
      <c r="G617" s="578">
        <f t="shared" si="9"/>
        <v>0</v>
      </c>
    </row>
    <row r="618" spans="1:8">
      <c r="A618" s="551"/>
      <c r="B618" s="520" t="s">
        <v>1044</v>
      </c>
      <c r="C618" s="520" t="s">
        <v>1045</v>
      </c>
      <c r="D618"/>
      <c r="E618" s="10">
        <v>0</v>
      </c>
      <c r="F618" s="578">
        <f>VLOOKUP(B618,'Essbase Download working'!$A$4:$C$426,3,0)</f>
        <v>0</v>
      </c>
      <c r="G618" s="578">
        <f t="shared" si="9"/>
        <v>0</v>
      </c>
    </row>
    <row r="619" spans="1:8">
      <c r="A619" s="551"/>
      <c r="B619" s="624" t="s">
        <v>1046</v>
      </c>
      <c r="C619" s="520" t="s">
        <v>1047</v>
      </c>
      <c r="D619"/>
      <c r="E619" s="10">
        <v>6951.4366749252094</v>
      </c>
      <c r="F619" s="578">
        <f>VLOOKUP(B619,'Essbase Download working'!$A$4:$C$426,3,0)</f>
        <v>6951.4366749252094</v>
      </c>
      <c r="G619" s="578">
        <f t="shared" si="9"/>
        <v>0</v>
      </c>
    </row>
    <row r="620" spans="1:8">
      <c r="A620" s="551"/>
      <c r="B620" s="624" t="s">
        <v>1185</v>
      </c>
      <c r="C620" s="520" t="s">
        <v>1186</v>
      </c>
      <c r="D620"/>
      <c r="E620" s="10">
        <v>12826.608189508803</v>
      </c>
      <c r="F620" s="578">
        <f>VLOOKUP(B620,'Essbase Download working'!$A$4:$C$426,3,0)</f>
        <v>12826.608189508803</v>
      </c>
      <c r="G620" s="578">
        <f t="shared" si="9"/>
        <v>0</v>
      </c>
    </row>
    <row r="621" spans="1:8">
      <c r="A621" s="551"/>
      <c r="B621" s="624" t="s">
        <v>1187</v>
      </c>
      <c r="C621" s="520" t="s">
        <v>1188</v>
      </c>
      <c r="D621"/>
      <c r="E621" s="10">
        <v>28665.901179399152</v>
      </c>
      <c r="F621" s="578">
        <f>VLOOKUP(B621,'Essbase Download working'!$A$4:$C$426,3,0)</f>
        <v>28665.901179399152</v>
      </c>
      <c r="G621" s="578">
        <f t="shared" si="9"/>
        <v>0</v>
      </c>
    </row>
    <row r="622" spans="1:8">
      <c r="A622" s="551"/>
      <c r="B622" s="624" t="s">
        <v>1189</v>
      </c>
      <c r="C622" s="520" t="s">
        <v>1190</v>
      </c>
      <c r="D622"/>
      <c r="E622" s="10">
        <v>-1113.0190649950546</v>
      </c>
      <c r="F622" s="578">
        <f>VLOOKUP(B622,'Essbase Download working'!$A$4:$C$426,3,0)</f>
        <v>-1113.0190649950546</v>
      </c>
      <c r="G622" s="578">
        <f t="shared" si="9"/>
        <v>0</v>
      </c>
    </row>
    <row r="623" spans="1:8">
      <c r="A623" s="551"/>
      <c r="B623" s="520" t="s">
        <v>1191</v>
      </c>
      <c r="C623" s="520" t="s">
        <v>1192</v>
      </c>
      <c r="D623"/>
      <c r="E623" s="10">
        <v>439575.54201618722</v>
      </c>
      <c r="F623" s="578">
        <f>VLOOKUP(B623,'Essbase Download working'!$A$4:$C$426,3,0)</f>
        <v>439575.54201618722</v>
      </c>
      <c r="G623" s="578">
        <f t="shared" si="9"/>
        <v>0</v>
      </c>
    </row>
    <row r="624" spans="1:8">
      <c r="A624" s="551"/>
      <c r="B624" s="520" t="s">
        <v>1193</v>
      </c>
      <c r="C624" s="520" t="s">
        <v>1194</v>
      </c>
      <c r="D624"/>
      <c r="E624" s="10">
        <v>10459.17218443429</v>
      </c>
      <c r="F624" s="578">
        <f>VLOOKUP(B624,'Essbase Download working'!$A$4:$C$426,3,0)</f>
        <v>10459.17218443429</v>
      </c>
      <c r="G624" s="578">
        <f t="shared" si="9"/>
        <v>0</v>
      </c>
      <c r="H624" s="551"/>
    </row>
    <row r="625" spans="1:8">
      <c r="A625" s="551"/>
      <c r="B625" s="520" t="s">
        <v>2059</v>
      </c>
      <c r="C625" s="520" t="s">
        <v>2060</v>
      </c>
      <c r="D625"/>
      <c r="E625" s="10">
        <v>0</v>
      </c>
      <c r="F625" s="578"/>
      <c r="G625" s="578">
        <f t="shared" si="9"/>
        <v>0</v>
      </c>
      <c r="H625" s="551"/>
    </row>
    <row r="626" spans="1:8">
      <c r="A626" s="551"/>
      <c r="B626" s="520" t="s">
        <v>1195</v>
      </c>
      <c r="C626" s="520" t="s">
        <v>1196</v>
      </c>
      <c r="D626"/>
      <c r="E626" s="10">
        <v>106265.23807582812</v>
      </c>
      <c r="F626" s="578">
        <f>VLOOKUP(B626,'Essbase Download working'!$A$4:$C$426,3,0)</f>
        <v>106265.23807582812</v>
      </c>
      <c r="G626" s="578">
        <f t="shared" si="9"/>
        <v>0</v>
      </c>
      <c r="H626" s="551"/>
    </row>
    <row r="627" spans="1:8" s="587" customFormat="1">
      <c r="B627" s="586" t="s">
        <v>2061</v>
      </c>
      <c r="C627" s="586" t="s">
        <v>2062</v>
      </c>
      <c r="E627" s="591">
        <v>83643.364000870177</v>
      </c>
      <c r="F627" s="578">
        <f>VLOOKUP(B627,'Essbase Download working'!$A$4:$C$426,3,0)</f>
        <v>83643.364000870177</v>
      </c>
      <c r="G627" s="578">
        <f t="shared" si="9"/>
        <v>0</v>
      </c>
      <c r="H627" s="586" t="s">
        <v>1803</v>
      </c>
    </row>
    <row r="628" spans="1:8" s="587" customFormat="1">
      <c r="B628" s="586" t="s">
        <v>2063</v>
      </c>
      <c r="C628" s="586" t="s">
        <v>2064</v>
      </c>
      <c r="E628" s="591">
        <v>25087.650290367295</v>
      </c>
      <c r="F628" s="578">
        <f>VLOOKUP(B628,'Essbase Download working'!$A$4:$C$426,3,0)</f>
        <v>25087.650290367295</v>
      </c>
      <c r="G628" s="578">
        <f t="shared" si="9"/>
        <v>0</v>
      </c>
      <c r="H628" s="586" t="s">
        <v>1803</v>
      </c>
    </row>
    <row r="629" spans="1:8" s="587" customFormat="1">
      <c r="B629" s="586" t="s">
        <v>2065</v>
      </c>
      <c r="C629" s="586" t="s">
        <v>2066</v>
      </c>
      <c r="E629" s="591">
        <v>11368.157412336574</v>
      </c>
      <c r="F629" s="578">
        <f>VLOOKUP(B629,'Essbase Download working'!$A$4:$C$426,3,0)</f>
        <v>11368.157412336574</v>
      </c>
      <c r="G629" s="578">
        <f t="shared" si="9"/>
        <v>0</v>
      </c>
      <c r="H629" s="586" t="s">
        <v>1803</v>
      </c>
    </row>
    <row r="630" spans="1:8" s="587" customFormat="1">
      <c r="B630" s="586" t="s">
        <v>2067</v>
      </c>
      <c r="C630" s="586" t="s">
        <v>2068</v>
      </c>
      <c r="E630" s="591">
        <v>66540.942078250388</v>
      </c>
      <c r="F630" s="578">
        <f>VLOOKUP(B630,'Essbase Download working'!$A$4:$C$426,3,0)</f>
        <v>66540.942078250388</v>
      </c>
      <c r="G630" s="578">
        <f t="shared" si="9"/>
        <v>0</v>
      </c>
      <c r="H630" s="586" t="s">
        <v>1803</v>
      </c>
    </row>
    <row r="631" spans="1:8">
      <c r="A631" s="551"/>
      <c r="B631" s="520" t="s">
        <v>2069</v>
      </c>
      <c r="C631" s="520" t="s">
        <v>2070</v>
      </c>
      <c r="D631"/>
      <c r="E631" s="10">
        <v>0</v>
      </c>
      <c r="F631" s="578"/>
      <c r="G631" s="578">
        <f t="shared" si="9"/>
        <v>0</v>
      </c>
      <c r="H631" s="551"/>
    </row>
    <row r="632" spans="1:8" s="587" customFormat="1">
      <c r="B632" s="586" t="s">
        <v>2071</v>
      </c>
      <c r="C632" s="586" t="s">
        <v>2072</v>
      </c>
      <c r="E632" s="591">
        <v>-5049.4232269276417</v>
      </c>
      <c r="F632" s="578">
        <f>VLOOKUP(B632,'Essbase Download working'!$A$4:$C$426,3,0)</f>
        <v>-5049.4232269276417</v>
      </c>
      <c r="G632" s="578">
        <f t="shared" si="9"/>
        <v>0</v>
      </c>
      <c r="H632" s="586" t="s">
        <v>1803</v>
      </c>
    </row>
    <row r="633" spans="1:8" s="587" customFormat="1">
      <c r="B633" s="586" t="s">
        <v>2073</v>
      </c>
      <c r="C633" s="586" t="s">
        <v>2074</v>
      </c>
      <c r="E633" s="591">
        <v>5480.6483619245291</v>
      </c>
      <c r="F633" s="578">
        <f>VLOOKUP(B633,'Essbase Download working'!$A$4:$C$426,3,0)</f>
        <v>5480.6483619245291</v>
      </c>
      <c r="G633" s="578">
        <f t="shared" si="9"/>
        <v>0</v>
      </c>
      <c r="H633" s="586" t="s">
        <v>1803</v>
      </c>
    </row>
    <row r="634" spans="1:8">
      <c r="A634" s="551"/>
      <c r="B634" s="520" t="s">
        <v>2075</v>
      </c>
      <c r="C634" s="520" t="s">
        <v>2076</v>
      </c>
      <c r="D634"/>
      <c r="E634" s="10">
        <v>0</v>
      </c>
      <c r="F634" s="578"/>
      <c r="G634" s="578">
        <f t="shared" si="9"/>
        <v>0</v>
      </c>
      <c r="H634" s="551"/>
    </row>
    <row r="635" spans="1:8">
      <c r="A635" s="551"/>
      <c r="B635" s="520" t="s">
        <v>2077</v>
      </c>
      <c r="C635" s="520" t="s">
        <v>2078</v>
      </c>
      <c r="D635"/>
      <c r="E635" s="10">
        <v>0</v>
      </c>
      <c r="F635" s="578"/>
      <c r="G635" s="578">
        <f t="shared" si="9"/>
        <v>0</v>
      </c>
      <c r="H635" s="551"/>
    </row>
    <row r="636" spans="1:8">
      <c r="A636" s="551"/>
      <c r="B636" s="520" t="s">
        <v>2079</v>
      </c>
      <c r="C636" s="520" t="s">
        <v>2080</v>
      </c>
      <c r="D636"/>
      <c r="E636" s="10">
        <v>0</v>
      </c>
      <c r="F636" s="578"/>
      <c r="G636" s="578">
        <f t="shared" si="9"/>
        <v>0</v>
      </c>
      <c r="H636" s="551"/>
    </row>
    <row r="637" spans="1:8">
      <c r="A637" s="551"/>
      <c r="B637" s="520" t="s">
        <v>2081</v>
      </c>
      <c r="C637" s="520" t="s">
        <v>2082</v>
      </c>
      <c r="D637"/>
      <c r="E637" s="10">
        <v>0</v>
      </c>
      <c r="F637" s="578"/>
      <c r="G637" s="578">
        <f t="shared" si="9"/>
        <v>0</v>
      </c>
      <c r="H637" s="551"/>
    </row>
    <row r="638" spans="1:8">
      <c r="A638" s="551"/>
      <c r="B638" s="520" t="s">
        <v>2083</v>
      </c>
      <c r="C638" s="520" t="s">
        <v>2084</v>
      </c>
      <c r="D638"/>
      <c r="E638" s="10">
        <v>0</v>
      </c>
      <c r="F638" s="578"/>
      <c r="G638" s="578">
        <f t="shared" si="9"/>
        <v>0</v>
      </c>
      <c r="H638" s="551"/>
    </row>
    <row r="639" spans="1:8">
      <c r="A639" s="551"/>
      <c r="B639" s="520" t="s">
        <v>2085</v>
      </c>
      <c r="C639" s="520" t="s">
        <v>2086</v>
      </c>
      <c r="D639"/>
      <c r="E639" s="10">
        <v>0</v>
      </c>
      <c r="F639" s="578"/>
      <c r="G639" s="578">
        <f t="shared" si="9"/>
        <v>0</v>
      </c>
      <c r="H639" s="551"/>
    </row>
    <row r="640" spans="1:8">
      <c r="A640" s="551"/>
      <c r="B640" s="520" t="s">
        <v>2087</v>
      </c>
      <c r="C640" s="520" t="s">
        <v>2088</v>
      </c>
      <c r="D640"/>
      <c r="E640" s="10">
        <v>0</v>
      </c>
      <c r="F640" s="578"/>
      <c r="G640" s="578">
        <f t="shared" si="9"/>
        <v>0</v>
      </c>
      <c r="H640" s="551"/>
    </row>
    <row r="641" spans="1:8">
      <c r="A641" s="551"/>
      <c r="B641" s="520" t="s">
        <v>2089</v>
      </c>
      <c r="C641" s="520" t="s">
        <v>2090</v>
      </c>
      <c r="D641"/>
      <c r="E641" s="10">
        <v>0</v>
      </c>
      <c r="F641" s="578"/>
      <c r="G641" s="578">
        <f t="shared" si="9"/>
        <v>0</v>
      </c>
      <c r="H641" s="551"/>
    </row>
    <row r="642" spans="1:8">
      <c r="A642" s="551"/>
      <c r="B642" s="520" t="s">
        <v>485</v>
      </c>
      <c r="C642" s="520" t="s">
        <v>486</v>
      </c>
      <c r="D642"/>
      <c r="E642" s="10">
        <v>0</v>
      </c>
      <c r="F642" s="578"/>
      <c r="G642" s="578">
        <f t="shared" si="9"/>
        <v>0</v>
      </c>
      <c r="H642" s="551"/>
    </row>
    <row r="643" spans="1:8">
      <c r="A643" s="551"/>
      <c r="B643" s="520" t="s">
        <v>2091</v>
      </c>
      <c r="C643" s="520" t="s">
        <v>2092</v>
      </c>
      <c r="D643"/>
      <c r="E643" s="10">
        <v>0</v>
      </c>
      <c r="F643" s="578"/>
      <c r="G643" s="578">
        <f t="shared" si="9"/>
        <v>0</v>
      </c>
      <c r="H643" s="551"/>
    </row>
    <row r="644" spans="1:8">
      <c r="A644" s="551"/>
      <c r="B644" s="520" t="s">
        <v>2093</v>
      </c>
      <c r="C644" s="520" t="s">
        <v>2094</v>
      </c>
      <c r="D644"/>
      <c r="E644" s="10">
        <v>0</v>
      </c>
      <c r="F644" s="578"/>
      <c r="G644" s="578">
        <f t="shared" si="9"/>
        <v>0</v>
      </c>
      <c r="H644" s="551"/>
    </row>
    <row r="645" spans="1:8">
      <c r="A645" s="551"/>
      <c r="B645" s="520" t="s">
        <v>2095</v>
      </c>
      <c r="C645" s="520" t="s">
        <v>2096</v>
      </c>
      <c r="D645"/>
      <c r="E645" s="10">
        <v>0</v>
      </c>
      <c r="F645" s="578"/>
      <c r="G645" s="578">
        <f t="shared" si="9"/>
        <v>0</v>
      </c>
      <c r="H645" s="551"/>
    </row>
    <row r="646" spans="1:8">
      <c r="A646" s="551"/>
      <c r="B646" s="520" t="s">
        <v>2097</v>
      </c>
      <c r="C646" s="520" t="s">
        <v>2098</v>
      </c>
      <c r="D646"/>
      <c r="E646" s="10">
        <v>0</v>
      </c>
      <c r="F646" s="578"/>
      <c r="G646" s="578">
        <f t="shared" si="9"/>
        <v>0</v>
      </c>
      <c r="H646" s="551"/>
    </row>
    <row r="647" spans="1:8">
      <c r="A647" s="551"/>
      <c r="B647" s="520" t="s">
        <v>2099</v>
      </c>
      <c r="C647" s="520" t="s">
        <v>2100</v>
      </c>
      <c r="D647"/>
      <c r="E647" s="10">
        <v>0</v>
      </c>
      <c r="F647" s="578"/>
      <c r="G647" s="578">
        <f t="shared" ref="G647:G710" si="10">E647-F647</f>
        <v>0</v>
      </c>
      <c r="H647" s="551"/>
    </row>
    <row r="648" spans="1:8">
      <c r="A648" s="551"/>
      <c r="B648" s="520" t="s">
        <v>430</v>
      </c>
      <c r="C648" s="520" t="s">
        <v>431</v>
      </c>
      <c r="D648"/>
      <c r="E648" s="10">
        <v>0</v>
      </c>
      <c r="F648" s="578"/>
      <c r="G648" s="578">
        <f t="shared" si="10"/>
        <v>0</v>
      </c>
      <c r="H648" s="551"/>
    </row>
    <row r="649" spans="1:8">
      <c r="A649" s="551"/>
      <c r="B649" s="520" t="s">
        <v>2101</v>
      </c>
      <c r="C649" s="520" t="s">
        <v>2102</v>
      </c>
      <c r="D649"/>
      <c r="E649" s="10">
        <v>0</v>
      </c>
      <c r="F649" s="578"/>
      <c r="G649" s="578">
        <f t="shared" si="10"/>
        <v>0</v>
      </c>
      <c r="H649" s="551"/>
    </row>
    <row r="650" spans="1:8">
      <c r="A650" s="551"/>
      <c r="B650" s="520" t="s">
        <v>2103</v>
      </c>
      <c r="C650" s="520" t="s">
        <v>2104</v>
      </c>
      <c r="D650"/>
      <c r="E650" s="10">
        <v>0</v>
      </c>
      <c r="F650" s="578"/>
      <c r="G650" s="578">
        <f t="shared" si="10"/>
        <v>0</v>
      </c>
      <c r="H650" s="551"/>
    </row>
    <row r="651" spans="1:8">
      <c r="A651" s="551"/>
      <c r="B651" s="520" t="s">
        <v>2105</v>
      </c>
      <c r="C651" s="520" t="s">
        <v>2106</v>
      </c>
      <c r="D651"/>
      <c r="E651" s="10">
        <v>0</v>
      </c>
      <c r="F651" s="578"/>
      <c r="G651" s="578">
        <f t="shared" si="10"/>
        <v>0</v>
      </c>
      <c r="H651" s="551"/>
    </row>
    <row r="652" spans="1:8">
      <c r="A652" s="551"/>
      <c r="B652" s="520" t="s">
        <v>2107</v>
      </c>
      <c r="C652" s="520" t="s">
        <v>2108</v>
      </c>
      <c r="D652"/>
      <c r="E652" s="10">
        <v>0</v>
      </c>
      <c r="F652" s="578"/>
      <c r="G652" s="578">
        <f t="shared" si="10"/>
        <v>0</v>
      </c>
      <c r="H652" s="551"/>
    </row>
    <row r="653" spans="1:8">
      <c r="A653" s="551"/>
      <c r="B653" s="520" t="s">
        <v>2109</v>
      </c>
      <c r="C653" s="520" t="s">
        <v>2110</v>
      </c>
      <c r="D653"/>
      <c r="E653" s="10">
        <v>0</v>
      </c>
      <c r="F653" s="578"/>
      <c r="G653" s="578">
        <f t="shared" si="10"/>
        <v>0</v>
      </c>
      <c r="H653" s="551"/>
    </row>
    <row r="654" spans="1:8">
      <c r="A654" s="551"/>
      <c r="B654" s="520" t="s">
        <v>2111</v>
      </c>
      <c r="C654" s="520" t="s">
        <v>2112</v>
      </c>
      <c r="D654"/>
      <c r="E654" s="10">
        <v>0</v>
      </c>
      <c r="F654" s="578"/>
      <c r="G654" s="578">
        <f t="shared" si="10"/>
        <v>0</v>
      </c>
      <c r="H654" s="551"/>
    </row>
    <row r="655" spans="1:8">
      <c r="A655" s="551"/>
      <c r="B655" s="520" t="s">
        <v>2113</v>
      </c>
      <c r="C655" s="520" t="s">
        <v>2114</v>
      </c>
      <c r="D655"/>
      <c r="E655" s="10">
        <v>0</v>
      </c>
      <c r="F655" s="578"/>
      <c r="G655" s="578">
        <f t="shared" si="10"/>
        <v>0</v>
      </c>
      <c r="H655" s="551"/>
    </row>
    <row r="656" spans="1:8">
      <c r="A656" s="551"/>
      <c r="B656" s="520" t="s">
        <v>2115</v>
      </c>
      <c r="C656" s="520" t="s">
        <v>2116</v>
      </c>
      <c r="D656"/>
      <c r="E656" s="10">
        <v>0</v>
      </c>
      <c r="F656" s="578"/>
      <c r="G656" s="578">
        <f t="shared" si="10"/>
        <v>0</v>
      </c>
      <c r="H656" s="551"/>
    </row>
    <row r="657" spans="1:8">
      <c r="A657" s="551"/>
      <c r="B657" s="520" t="s">
        <v>2117</v>
      </c>
      <c r="C657" s="520" t="s">
        <v>2118</v>
      </c>
      <c r="D657"/>
      <c r="E657" s="10">
        <v>0</v>
      </c>
      <c r="F657" s="578"/>
      <c r="G657" s="578">
        <f t="shared" si="10"/>
        <v>0</v>
      </c>
      <c r="H657" s="551"/>
    </row>
    <row r="658" spans="1:8">
      <c r="A658" s="551"/>
      <c r="B658" s="520" t="s">
        <v>2119</v>
      </c>
      <c r="C658" s="520" t="s">
        <v>2120</v>
      </c>
      <c r="D658"/>
      <c r="E658" s="10">
        <v>0</v>
      </c>
      <c r="F658" s="578"/>
      <c r="G658" s="578">
        <f t="shared" si="10"/>
        <v>0</v>
      </c>
      <c r="H658" s="551"/>
    </row>
    <row r="659" spans="1:8">
      <c r="A659" s="551"/>
      <c r="B659" s="520" t="s">
        <v>2121</v>
      </c>
      <c r="C659" s="520" t="s">
        <v>2122</v>
      </c>
      <c r="D659"/>
      <c r="E659" s="10">
        <v>0</v>
      </c>
      <c r="F659" s="578"/>
      <c r="G659" s="578">
        <f t="shared" si="10"/>
        <v>0</v>
      </c>
      <c r="H659" s="551"/>
    </row>
    <row r="660" spans="1:8">
      <c r="A660" s="551"/>
      <c r="B660" s="520" t="s">
        <v>2123</v>
      </c>
      <c r="C660" s="520" t="s">
        <v>2124</v>
      </c>
      <c r="D660"/>
      <c r="E660" s="10">
        <v>0</v>
      </c>
      <c r="F660" s="578"/>
      <c r="G660" s="578">
        <f t="shared" si="10"/>
        <v>0</v>
      </c>
      <c r="H660" s="551"/>
    </row>
    <row r="661" spans="1:8">
      <c r="A661" s="551"/>
      <c r="B661" s="520" t="s">
        <v>2125</v>
      </c>
      <c r="C661" s="520" t="s">
        <v>2126</v>
      </c>
      <c r="D661"/>
      <c r="E661" s="10">
        <v>0</v>
      </c>
      <c r="F661" s="578"/>
      <c r="G661" s="578">
        <f t="shared" si="10"/>
        <v>0</v>
      </c>
      <c r="H661" s="551"/>
    </row>
    <row r="662" spans="1:8">
      <c r="A662" s="551"/>
      <c r="B662" s="520" t="s">
        <v>2127</v>
      </c>
      <c r="C662" s="520" t="s">
        <v>2128</v>
      </c>
      <c r="D662"/>
      <c r="E662" s="10">
        <v>0</v>
      </c>
      <c r="F662" s="578"/>
      <c r="G662" s="578">
        <f t="shared" si="10"/>
        <v>0</v>
      </c>
      <c r="H662" s="551"/>
    </row>
    <row r="663" spans="1:8">
      <c r="A663" s="551"/>
      <c r="B663" s="520" t="s">
        <v>2129</v>
      </c>
      <c r="C663" s="520" t="s">
        <v>2130</v>
      </c>
      <c r="D663"/>
      <c r="E663" s="10">
        <v>0</v>
      </c>
      <c r="F663" s="578"/>
      <c r="G663" s="578">
        <f t="shared" si="10"/>
        <v>0</v>
      </c>
      <c r="H663" s="551"/>
    </row>
    <row r="664" spans="1:8">
      <c r="A664" s="551"/>
      <c r="B664" s="520" t="s">
        <v>2131</v>
      </c>
      <c r="C664" s="520" t="s">
        <v>2132</v>
      </c>
      <c r="D664"/>
      <c r="E664" s="10">
        <v>0</v>
      </c>
      <c r="F664" s="578"/>
      <c r="G664" s="578">
        <f t="shared" si="10"/>
        <v>0</v>
      </c>
      <c r="H664" s="551"/>
    </row>
    <row r="665" spans="1:8">
      <c r="A665" s="551"/>
      <c r="B665" s="520" t="s">
        <v>2133</v>
      </c>
      <c r="C665" s="520" t="s">
        <v>2134</v>
      </c>
      <c r="D665"/>
      <c r="E665" s="10">
        <v>0</v>
      </c>
      <c r="F665" s="578"/>
      <c r="G665" s="578">
        <f t="shared" si="10"/>
        <v>0</v>
      </c>
      <c r="H665" s="551"/>
    </row>
    <row r="666" spans="1:8">
      <c r="A666" s="551"/>
      <c r="B666" s="520" t="s">
        <v>2135</v>
      </c>
      <c r="C666" s="520" t="s">
        <v>2136</v>
      </c>
      <c r="D666"/>
      <c r="E666" s="10">
        <v>0</v>
      </c>
      <c r="F666" s="578"/>
      <c r="G666" s="578">
        <f t="shared" si="10"/>
        <v>0</v>
      </c>
      <c r="H666" s="551"/>
    </row>
    <row r="667" spans="1:8">
      <c r="A667" s="551"/>
      <c r="B667" s="520" t="s">
        <v>2137</v>
      </c>
      <c r="C667" s="520" t="s">
        <v>2138</v>
      </c>
      <c r="D667"/>
      <c r="E667" s="10">
        <v>0</v>
      </c>
      <c r="F667" s="578"/>
      <c r="G667" s="578">
        <f t="shared" si="10"/>
        <v>0</v>
      </c>
      <c r="H667" s="551"/>
    </row>
    <row r="668" spans="1:8">
      <c r="A668" s="551"/>
      <c r="B668" s="520" t="s">
        <v>2139</v>
      </c>
      <c r="C668" s="520" t="s">
        <v>2140</v>
      </c>
      <c r="D668"/>
      <c r="E668" s="10">
        <v>0</v>
      </c>
      <c r="F668" s="578"/>
      <c r="G668" s="578">
        <f t="shared" si="10"/>
        <v>0</v>
      </c>
      <c r="H668" s="551"/>
    </row>
    <row r="669" spans="1:8">
      <c r="A669" s="551"/>
      <c r="B669" s="520" t="s">
        <v>2141</v>
      </c>
      <c r="C669" s="520" t="s">
        <v>2142</v>
      </c>
      <c r="D669"/>
      <c r="E669" s="10">
        <v>0</v>
      </c>
      <c r="F669" s="578"/>
      <c r="G669" s="578">
        <f t="shared" si="10"/>
        <v>0</v>
      </c>
      <c r="H669" s="551"/>
    </row>
    <row r="670" spans="1:8">
      <c r="A670" s="551"/>
      <c r="B670" s="520" t="s">
        <v>96</v>
      </c>
      <c r="C670" s="520" t="s">
        <v>97</v>
      </c>
      <c r="D670"/>
      <c r="E670" s="10">
        <v>0</v>
      </c>
      <c r="F670" s="578"/>
      <c r="G670" s="578">
        <f t="shared" si="10"/>
        <v>0</v>
      </c>
      <c r="H670" s="551"/>
    </row>
    <row r="671" spans="1:8">
      <c r="A671" s="551"/>
      <c r="B671" s="520" t="s">
        <v>2143</v>
      </c>
      <c r="C671" s="520" t="s">
        <v>2144</v>
      </c>
      <c r="D671"/>
      <c r="E671" s="10">
        <v>0</v>
      </c>
      <c r="F671" s="578"/>
      <c r="G671" s="578">
        <f t="shared" si="10"/>
        <v>0</v>
      </c>
      <c r="H671" s="551"/>
    </row>
    <row r="672" spans="1:8">
      <c r="A672" s="551"/>
      <c r="B672" s="520" t="s">
        <v>2145</v>
      </c>
      <c r="C672" s="520" t="s">
        <v>2146</v>
      </c>
      <c r="D672"/>
      <c r="E672" s="10">
        <v>0</v>
      </c>
      <c r="F672" s="578"/>
      <c r="G672" s="578">
        <f t="shared" si="10"/>
        <v>0</v>
      </c>
      <c r="H672" s="551"/>
    </row>
    <row r="673" spans="1:8">
      <c r="A673" s="551"/>
      <c r="B673" s="520" t="s">
        <v>98</v>
      </c>
      <c r="C673" s="520" t="s">
        <v>99</v>
      </c>
      <c r="D673"/>
      <c r="E673" s="10">
        <v>0</v>
      </c>
      <c r="F673" s="578"/>
      <c r="G673" s="578">
        <f t="shared" si="10"/>
        <v>0</v>
      </c>
      <c r="H673" s="551"/>
    </row>
    <row r="674" spans="1:8">
      <c r="A674" s="551"/>
      <c r="B674" s="520" t="s">
        <v>2147</v>
      </c>
      <c r="C674" s="520" t="s">
        <v>2148</v>
      </c>
      <c r="D674"/>
      <c r="E674" s="10">
        <v>0</v>
      </c>
      <c r="F674" s="578"/>
      <c r="G674" s="578">
        <f t="shared" si="10"/>
        <v>0</v>
      </c>
      <c r="H674" s="551"/>
    </row>
    <row r="675" spans="1:8">
      <c r="A675" s="551"/>
      <c r="B675" s="520" t="s">
        <v>2149</v>
      </c>
      <c r="C675" s="520" t="s">
        <v>2150</v>
      </c>
      <c r="D675"/>
      <c r="E675" s="10">
        <v>0</v>
      </c>
      <c r="F675" s="578"/>
      <c r="G675" s="578">
        <f t="shared" si="10"/>
        <v>0</v>
      </c>
      <c r="H675" s="551"/>
    </row>
    <row r="676" spans="1:8">
      <c r="A676" s="551"/>
      <c r="B676" s="520" t="s">
        <v>2151</v>
      </c>
      <c r="C676" s="520" t="s">
        <v>2152</v>
      </c>
      <c r="D676"/>
      <c r="E676" s="10">
        <v>0</v>
      </c>
      <c r="F676" s="578"/>
      <c r="G676" s="578">
        <f t="shared" si="10"/>
        <v>0</v>
      </c>
      <c r="H676" s="551"/>
    </row>
    <row r="677" spans="1:8">
      <c r="A677" s="551"/>
      <c r="B677" s="520" t="s">
        <v>2153</v>
      </c>
      <c r="C677" s="520" t="s">
        <v>2154</v>
      </c>
      <c r="D677"/>
      <c r="E677" s="10">
        <v>0</v>
      </c>
      <c r="F677" s="578"/>
      <c r="G677" s="578">
        <f t="shared" si="10"/>
        <v>0</v>
      </c>
      <c r="H677" s="551"/>
    </row>
    <row r="678" spans="1:8">
      <c r="A678" s="551"/>
      <c r="B678" s="520" t="s">
        <v>2155</v>
      </c>
      <c r="C678" s="520" t="s">
        <v>2156</v>
      </c>
      <c r="D678"/>
      <c r="E678" s="10">
        <v>0</v>
      </c>
      <c r="F678" s="578"/>
      <c r="G678" s="578">
        <f t="shared" si="10"/>
        <v>0</v>
      </c>
      <c r="H678" s="551"/>
    </row>
    <row r="679" spans="1:8">
      <c r="A679" s="551"/>
      <c r="B679" s="520" t="s">
        <v>2157</v>
      </c>
      <c r="C679" s="520" t="s">
        <v>2158</v>
      </c>
      <c r="D679"/>
      <c r="E679" s="10">
        <v>0</v>
      </c>
      <c r="F679" s="578"/>
      <c r="G679" s="578">
        <f t="shared" si="10"/>
        <v>0</v>
      </c>
      <c r="H679" s="551"/>
    </row>
    <row r="680" spans="1:8">
      <c r="A680" s="551"/>
      <c r="B680" s="520" t="s">
        <v>2159</v>
      </c>
      <c r="C680" s="520" t="s">
        <v>2160</v>
      </c>
      <c r="D680"/>
      <c r="E680" s="10">
        <v>0</v>
      </c>
      <c r="F680" s="578"/>
      <c r="G680" s="578">
        <f t="shared" si="10"/>
        <v>0</v>
      </c>
      <c r="H680" s="551"/>
    </row>
    <row r="681" spans="1:8">
      <c r="A681" s="551"/>
      <c r="B681" s="520" t="s">
        <v>895</v>
      </c>
      <c r="C681" s="520" t="s">
        <v>896</v>
      </c>
      <c r="D681"/>
      <c r="E681" s="10">
        <v>0</v>
      </c>
      <c r="F681" s="578"/>
      <c r="G681" s="578">
        <f t="shared" si="10"/>
        <v>0</v>
      </c>
      <c r="H681" s="551"/>
    </row>
    <row r="682" spans="1:8">
      <c r="A682" s="551"/>
      <c r="B682" s="520" t="s">
        <v>2161</v>
      </c>
      <c r="C682" s="520" t="s">
        <v>2162</v>
      </c>
      <c r="D682"/>
      <c r="E682" s="10">
        <v>0</v>
      </c>
      <c r="F682" s="578"/>
      <c r="G682" s="578">
        <f t="shared" si="10"/>
        <v>0</v>
      </c>
      <c r="H682" s="551"/>
    </row>
    <row r="683" spans="1:8">
      <c r="A683" s="551"/>
      <c r="B683" s="520" t="s">
        <v>2163</v>
      </c>
      <c r="C683" s="520" t="s">
        <v>2164</v>
      </c>
      <c r="D683"/>
      <c r="E683" s="10">
        <v>0</v>
      </c>
      <c r="F683" s="578"/>
      <c r="G683" s="578">
        <f t="shared" si="10"/>
        <v>0</v>
      </c>
      <c r="H683" s="551"/>
    </row>
    <row r="684" spans="1:8">
      <c r="A684" s="551"/>
      <c r="B684" s="520" t="s">
        <v>897</v>
      </c>
      <c r="C684" s="520" t="s">
        <v>898</v>
      </c>
      <c r="D684"/>
      <c r="E684" s="10">
        <v>0</v>
      </c>
      <c r="F684" s="578"/>
      <c r="G684" s="578">
        <f t="shared" si="10"/>
        <v>0</v>
      </c>
      <c r="H684" s="551"/>
    </row>
    <row r="685" spans="1:8">
      <c r="A685" s="551"/>
      <c r="B685" s="520" t="s">
        <v>2165</v>
      </c>
      <c r="C685" s="520" t="s">
        <v>2166</v>
      </c>
      <c r="D685"/>
      <c r="E685" s="10">
        <v>0</v>
      </c>
      <c r="F685" s="578"/>
      <c r="G685" s="578">
        <f t="shared" si="10"/>
        <v>0</v>
      </c>
      <c r="H685" s="551"/>
    </row>
    <row r="686" spans="1:8">
      <c r="A686" s="551"/>
      <c r="B686" s="520" t="s">
        <v>967</v>
      </c>
      <c r="C686" s="520" t="s">
        <v>968</v>
      </c>
      <c r="D686"/>
      <c r="E686" s="10">
        <v>0</v>
      </c>
      <c r="F686" s="578"/>
      <c r="G686" s="578">
        <f t="shared" si="10"/>
        <v>0</v>
      </c>
      <c r="H686" s="551"/>
    </row>
    <row r="687" spans="1:8">
      <c r="A687" s="551"/>
      <c r="B687" s="520" t="s">
        <v>969</v>
      </c>
      <c r="C687" s="520" t="s">
        <v>970</v>
      </c>
      <c r="D687"/>
      <c r="E687" s="10">
        <v>0</v>
      </c>
      <c r="F687" s="578"/>
      <c r="G687" s="578">
        <f t="shared" si="10"/>
        <v>0</v>
      </c>
      <c r="H687" s="551"/>
    </row>
    <row r="688" spans="1:8">
      <c r="A688" s="551"/>
      <c r="B688" s="520" t="s">
        <v>971</v>
      </c>
      <c r="C688" s="520" t="s">
        <v>972</v>
      </c>
      <c r="D688"/>
      <c r="E688" s="10">
        <v>0</v>
      </c>
      <c r="F688" s="578"/>
      <c r="G688" s="578">
        <f t="shared" si="10"/>
        <v>0</v>
      </c>
      <c r="H688" s="551"/>
    </row>
    <row r="689" spans="1:8">
      <c r="A689" s="551"/>
      <c r="B689" s="520" t="s">
        <v>973</v>
      </c>
      <c r="C689" s="520" t="s">
        <v>974</v>
      </c>
      <c r="D689"/>
      <c r="E689" s="10">
        <v>0</v>
      </c>
      <c r="F689" s="578"/>
      <c r="G689" s="578">
        <f t="shared" si="10"/>
        <v>0</v>
      </c>
      <c r="H689" s="551"/>
    </row>
    <row r="690" spans="1:8">
      <c r="A690" s="551"/>
      <c r="B690" s="520" t="s">
        <v>2167</v>
      </c>
      <c r="C690" s="520" t="s">
        <v>2168</v>
      </c>
      <c r="D690"/>
      <c r="E690" s="10">
        <v>0</v>
      </c>
      <c r="F690" s="578"/>
      <c r="G690" s="578">
        <f t="shared" si="10"/>
        <v>0</v>
      </c>
      <c r="H690" s="551"/>
    </row>
    <row r="691" spans="1:8">
      <c r="A691" s="551"/>
      <c r="B691" s="520" t="s">
        <v>2169</v>
      </c>
      <c r="C691" s="520" t="s">
        <v>2170</v>
      </c>
      <c r="D691"/>
      <c r="E691" s="10">
        <v>0</v>
      </c>
      <c r="F691" s="578"/>
      <c r="G691" s="578">
        <f t="shared" si="10"/>
        <v>0</v>
      </c>
      <c r="H691" s="551"/>
    </row>
    <row r="692" spans="1:8">
      <c r="A692" s="551"/>
      <c r="B692" s="520" t="s">
        <v>2171</v>
      </c>
      <c r="C692" s="520" t="s">
        <v>2172</v>
      </c>
      <c r="D692"/>
      <c r="E692" s="10">
        <v>0</v>
      </c>
      <c r="F692" s="578"/>
      <c r="G692" s="578">
        <f t="shared" si="10"/>
        <v>0</v>
      </c>
      <c r="H692" s="551"/>
    </row>
    <row r="693" spans="1:8">
      <c r="A693" s="551"/>
      <c r="B693" s="520" t="s">
        <v>2173</v>
      </c>
      <c r="C693" s="520" t="s">
        <v>2174</v>
      </c>
      <c r="D693"/>
      <c r="E693" s="10">
        <v>0</v>
      </c>
      <c r="F693" s="578"/>
      <c r="G693" s="578">
        <f t="shared" si="10"/>
        <v>0</v>
      </c>
      <c r="H693" s="551"/>
    </row>
    <row r="694" spans="1:8">
      <c r="A694" s="551"/>
      <c r="B694" s="520" t="s">
        <v>2175</v>
      </c>
      <c r="C694" s="520" t="s">
        <v>2176</v>
      </c>
      <c r="D694"/>
      <c r="E694" s="10">
        <v>0</v>
      </c>
      <c r="F694" s="578"/>
      <c r="G694" s="578">
        <f t="shared" si="10"/>
        <v>0</v>
      </c>
      <c r="H694" s="551"/>
    </row>
    <row r="695" spans="1:8">
      <c r="A695" s="551"/>
      <c r="B695" s="520" t="s">
        <v>2177</v>
      </c>
      <c r="C695" s="520" t="s">
        <v>2178</v>
      </c>
      <c r="D695"/>
      <c r="E695" s="10">
        <v>0</v>
      </c>
      <c r="F695" s="578"/>
      <c r="G695" s="578">
        <f t="shared" si="10"/>
        <v>0</v>
      </c>
      <c r="H695" s="551"/>
    </row>
    <row r="696" spans="1:8">
      <c r="A696" s="551"/>
      <c r="B696" s="520" t="s">
        <v>2179</v>
      </c>
      <c r="C696" s="520" t="s">
        <v>2180</v>
      </c>
      <c r="D696"/>
      <c r="E696" s="10">
        <v>0</v>
      </c>
      <c r="F696" s="578"/>
      <c r="G696" s="578">
        <f t="shared" si="10"/>
        <v>0</v>
      </c>
      <c r="H696" s="551"/>
    </row>
    <row r="697" spans="1:8">
      <c r="A697" s="551"/>
      <c r="B697" s="520" t="s">
        <v>2181</v>
      </c>
      <c r="C697" s="520" t="s">
        <v>2182</v>
      </c>
      <c r="D697"/>
      <c r="E697" s="10">
        <v>0</v>
      </c>
      <c r="F697" s="578"/>
      <c r="G697" s="578">
        <f t="shared" si="10"/>
        <v>0</v>
      </c>
      <c r="H697" s="551"/>
    </row>
    <row r="698" spans="1:8">
      <c r="A698" s="551"/>
      <c r="B698" s="520" t="s">
        <v>2183</v>
      </c>
      <c r="C698" s="520" t="s">
        <v>2184</v>
      </c>
      <c r="D698"/>
      <c r="E698" s="10">
        <v>0</v>
      </c>
      <c r="F698" s="578"/>
      <c r="G698" s="578">
        <f t="shared" si="10"/>
        <v>0</v>
      </c>
      <c r="H698" s="551"/>
    </row>
    <row r="699" spans="1:8">
      <c r="A699" s="551"/>
      <c r="B699" s="520" t="s">
        <v>804</v>
      </c>
      <c r="C699" s="520" t="s">
        <v>394</v>
      </c>
      <c r="D699"/>
      <c r="E699" s="10">
        <v>0</v>
      </c>
      <c r="F699" s="578"/>
      <c r="G699" s="578">
        <f t="shared" si="10"/>
        <v>0</v>
      </c>
      <c r="H699" s="551"/>
    </row>
    <row r="700" spans="1:8">
      <c r="A700" s="551"/>
      <c r="B700" s="520" t="s">
        <v>2185</v>
      </c>
      <c r="C700" s="520" t="s">
        <v>2186</v>
      </c>
      <c r="D700"/>
      <c r="E700" s="10">
        <v>0</v>
      </c>
      <c r="F700" s="578"/>
      <c r="G700" s="578">
        <f t="shared" si="10"/>
        <v>0</v>
      </c>
      <c r="H700" s="551"/>
    </row>
    <row r="701" spans="1:8">
      <c r="A701" s="551"/>
      <c r="B701" s="520" t="s">
        <v>2187</v>
      </c>
      <c r="C701" s="520" t="s">
        <v>2188</v>
      </c>
      <c r="D701"/>
      <c r="E701" s="10">
        <v>0</v>
      </c>
      <c r="F701" s="578"/>
      <c r="G701" s="578">
        <f t="shared" si="10"/>
        <v>0</v>
      </c>
      <c r="H701" s="551"/>
    </row>
    <row r="702" spans="1:8">
      <c r="A702" s="551"/>
      <c r="B702" s="520" t="s">
        <v>2189</v>
      </c>
      <c r="C702" s="520" t="s">
        <v>2190</v>
      </c>
      <c r="D702"/>
      <c r="E702" s="10">
        <v>0</v>
      </c>
      <c r="F702" s="578"/>
      <c r="G702" s="578">
        <f t="shared" si="10"/>
        <v>0</v>
      </c>
      <c r="H702" s="551"/>
    </row>
    <row r="703" spans="1:8">
      <c r="A703" s="551"/>
      <c r="B703" s="520" t="s">
        <v>2191</v>
      </c>
      <c r="C703" s="520" t="s">
        <v>2192</v>
      </c>
      <c r="D703"/>
      <c r="E703" s="10">
        <v>0</v>
      </c>
      <c r="F703" s="578"/>
      <c r="G703" s="578">
        <f t="shared" si="10"/>
        <v>0</v>
      </c>
      <c r="H703" s="551"/>
    </row>
    <row r="704" spans="1:8">
      <c r="A704" s="551"/>
      <c r="B704" s="520" t="s">
        <v>2193</v>
      </c>
      <c r="C704" s="520" t="s">
        <v>2194</v>
      </c>
      <c r="D704"/>
      <c r="E704" s="10">
        <v>0</v>
      </c>
      <c r="F704" s="578"/>
      <c r="G704" s="578">
        <f t="shared" si="10"/>
        <v>0</v>
      </c>
      <c r="H704" s="551"/>
    </row>
    <row r="705" spans="1:8">
      <c r="A705" s="551"/>
      <c r="B705" s="520" t="s">
        <v>2195</v>
      </c>
      <c r="C705" s="520" t="s">
        <v>2196</v>
      </c>
      <c r="D705"/>
      <c r="E705" s="10">
        <v>0</v>
      </c>
      <c r="F705" s="578"/>
      <c r="G705" s="578">
        <f t="shared" si="10"/>
        <v>0</v>
      </c>
      <c r="H705" s="551"/>
    </row>
    <row r="706" spans="1:8">
      <c r="A706" s="551"/>
      <c r="B706" s="520" t="s">
        <v>100</v>
      </c>
      <c r="C706" s="520" t="s">
        <v>101</v>
      </c>
      <c r="D706"/>
      <c r="E706" s="10">
        <v>108932.14603135257</v>
      </c>
      <c r="F706" s="578">
        <f>VLOOKUP(B706,'Essbase Download working'!$A$4:$C$426,3,0)</f>
        <v>108932.14603135257</v>
      </c>
      <c r="G706" s="578">
        <f t="shared" si="10"/>
        <v>0</v>
      </c>
      <c r="H706" s="551"/>
    </row>
    <row r="707" spans="1:8">
      <c r="A707" s="551"/>
      <c r="B707" s="520" t="s">
        <v>780</v>
      </c>
      <c r="C707" s="520" t="s">
        <v>84</v>
      </c>
      <c r="D707"/>
      <c r="E707" s="10">
        <v>197910.324404738</v>
      </c>
      <c r="F707" s="578">
        <f>VLOOKUP(B707,'Essbase Download working'!$A$4:$C$426,3,0)</f>
        <v>197910.324404738</v>
      </c>
      <c r="G707" s="578">
        <f t="shared" si="10"/>
        <v>0</v>
      </c>
      <c r="H707" s="551"/>
    </row>
    <row r="708" spans="1:8">
      <c r="A708" s="551"/>
      <c r="B708" s="520" t="s">
        <v>2197</v>
      </c>
      <c r="C708" s="520" t="s">
        <v>2198</v>
      </c>
      <c r="D708"/>
      <c r="E708" s="10">
        <v>0</v>
      </c>
      <c r="F708" s="578"/>
      <c r="G708" s="578">
        <f t="shared" si="10"/>
        <v>0</v>
      </c>
      <c r="H708" s="551"/>
    </row>
    <row r="709" spans="1:8">
      <c r="A709" s="551"/>
      <c r="B709" s="520" t="s">
        <v>27</v>
      </c>
      <c r="C709" s="520" t="s">
        <v>85</v>
      </c>
      <c r="D709"/>
      <c r="E709" s="10">
        <v>0</v>
      </c>
      <c r="F709" s="578">
        <f>VLOOKUP(B709,'Essbase Download working'!$A$4:$C$426,3,0)</f>
        <v>0</v>
      </c>
      <c r="G709" s="578">
        <f t="shared" si="10"/>
        <v>0</v>
      </c>
      <c r="H709" s="551"/>
    </row>
    <row r="710" spans="1:8">
      <c r="A710" s="551"/>
      <c r="B710" s="520" t="s">
        <v>975</v>
      </c>
      <c r="C710" s="520" t="s">
        <v>976</v>
      </c>
      <c r="D710"/>
      <c r="E710" s="10">
        <v>22409.899471430133</v>
      </c>
      <c r="F710" s="578">
        <f>VLOOKUP(B710,'Essbase Download working'!$A$4:$C$426,3,0)</f>
        <v>22409.899471430133</v>
      </c>
      <c r="G710" s="578">
        <f t="shared" si="10"/>
        <v>0</v>
      </c>
      <c r="H710" s="551"/>
    </row>
    <row r="711" spans="1:8">
      <c r="A711" s="551"/>
      <c r="B711" s="520" t="s">
        <v>2199</v>
      </c>
      <c r="C711" s="520" t="s">
        <v>2200</v>
      </c>
      <c r="D711"/>
      <c r="E711" s="10">
        <v>0</v>
      </c>
      <c r="F711" s="578"/>
      <c r="G711" s="578">
        <f t="shared" ref="G711:G774" si="11">E711-F711</f>
        <v>0</v>
      </c>
      <c r="H711" s="551"/>
    </row>
    <row r="712" spans="1:8">
      <c r="A712" s="551"/>
      <c r="B712" s="520" t="s">
        <v>2201</v>
      </c>
      <c r="C712" s="520" t="s">
        <v>2202</v>
      </c>
      <c r="D712"/>
      <c r="E712" s="10">
        <v>0</v>
      </c>
      <c r="F712" s="578"/>
      <c r="G712" s="578">
        <f t="shared" si="11"/>
        <v>0</v>
      </c>
      <c r="H712" s="551"/>
    </row>
    <row r="713" spans="1:8">
      <c r="A713" s="551"/>
      <c r="B713" s="520" t="s">
        <v>1015</v>
      </c>
      <c r="C713" s="520" t="s">
        <v>1017</v>
      </c>
      <c r="D713"/>
      <c r="E713" s="10">
        <v>0</v>
      </c>
      <c r="F713" s="578">
        <f>VLOOKUP(B713,'Essbase Download working'!$A$4:$C$426,3,0)</f>
        <v>0</v>
      </c>
      <c r="G713" s="578">
        <f t="shared" si="11"/>
        <v>0</v>
      </c>
      <c r="H713" s="551"/>
    </row>
    <row r="714" spans="1:8">
      <c r="A714" s="551"/>
      <c r="B714" s="520" t="s">
        <v>2203</v>
      </c>
      <c r="C714" s="520" t="s">
        <v>2204</v>
      </c>
      <c r="D714"/>
      <c r="E714" s="564" t="s">
        <v>476</v>
      </c>
      <c r="F714" s="578"/>
      <c r="G714" s="578">
        <f t="shared" si="11"/>
        <v>0</v>
      </c>
      <c r="H714" s="551"/>
    </row>
    <row r="715" spans="1:8">
      <c r="A715" s="551"/>
      <c r="B715" s="520" t="s">
        <v>1016</v>
      </c>
      <c r="C715" s="520" t="s">
        <v>1018</v>
      </c>
      <c r="D715"/>
      <c r="E715" s="10">
        <v>0</v>
      </c>
      <c r="F715" s="578"/>
      <c r="G715" s="578">
        <f t="shared" si="11"/>
        <v>0</v>
      </c>
      <c r="H715" s="551"/>
    </row>
    <row r="716" spans="1:8">
      <c r="A716" s="551"/>
      <c r="B716" s="520" t="s">
        <v>2205</v>
      </c>
      <c r="C716" s="520" t="s">
        <v>2206</v>
      </c>
      <c r="D716"/>
      <c r="E716" s="564" t="s">
        <v>476</v>
      </c>
      <c r="F716" s="578"/>
      <c r="G716" s="578">
        <f t="shared" si="11"/>
        <v>0</v>
      </c>
      <c r="H716" s="551"/>
    </row>
    <row r="717" spans="1:8">
      <c r="A717" s="551"/>
      <c r="B717" s="520" t="s">
        <v>1019</v>
      </c>
      <c r="C717" s="520" t="s">
        <v>1020</v>
      </c>
      <c r="D717"/>
      <c r="E717" s="10">
        <v>0</v>
      </c>
      <c r="F717" s="578"/>
      <c r="G717" s="578">
        <f t="shared" si="11"/>
        <v>0</v>
      </c>
      <c r="H717" s="551"/>
    </row>
    <row r="718" spans="1:8">
      <c r="A718" s="551"/>
      <c r="B718" s="520" t="s">
        <v>2207</v>
      </c>
      <c r="C718" s="520" t="s">
        <v>2208</v>
      </c>
      <c r="D718"/>
      <c r="E718" s="564" t="s">
        <v>476</v>
      </c>
      <c r="F718" s="578"/>
      <c r="G718" s="578">
        <f t="shared" si="11"/>
        <v>0</v>
      </c>
      <c r="H718" s="551"/>
    </row>
    <row r="719" spans="1:8">
      <c r="A719" s="551"/>
      <c r="B719" s="520" t="s">
        <v>977</v>
      </c>
      <c r="C719" s="520" t="s">
        <v>978</v>
      </c>
      <c r="D719"/>
      <c r="E719" s="10">
        <v>0</v>
      </c>
      <c r="F719" s="578"/>
      <c r="G719" s="578">
        <f t="shared" si="11"/>
        <v>0</v>
      </c>
      <c r="H719" s="551"/>
    </row>
    <row r="720" spans="1:8">
      <c r="A720" s="551"/>
      <c r="B720" s="520" t="s">
        <v>2209</v>
      </c>
      <c r="C720" s="520" t="s">
        <v>2210</v>
      </c>
      <c r="D720"/>
      <c r="E720" s="10">
        <v>0</v>
      </c>
      <c r="F720" s="578"/>
      <c r="G720" s="578">
        <f t="shared" si="11"/>
        <v>0</v>
      </c>
      <c r="H720" s="551"/>
    </row>
    <row r="721" spans="1:8">
      <c r="A721" s="551"/>
      <c r="B721" s="520" t="s">
        <v>2211</v>
      </c>
      <c r="C721" s="520" t="s">
        <v>2212</v>
      </c>
      <c r="D721"/>
      <c r="E721" s="10">
        <v>0</v>
      </c>
      <c r="F721" s="578"/>
      <c r="G721" s="578">
        <f t="shared" si="11"/>
        <v>0</v>
      </c>
      <c r="H721" s="551"/>
    </row>
    <row r="722" spans="1:8">
      <c r="A722" s="551"/>
      <c r="B722" s="520" t="s">
        <v>2213</v>
      </c>
      <c r="C722" s="520" t="s">
        <v>2214</v>
      </c>
      <c r="D722"/>
      <c r="E722" s="10">
        <v>0</v>
      </c>
      <c r="F722" s="578"/>
      <c r="G722" s="578">
        <f t="shared" si="11"/>
        <v>0</v>
      </c>
      <c r="H722" s="551"/>
    </row>
    <row r="723" spans="1:8">
      <c r="A723" s="551"/>
      <c r="B723" s="520" t="s">
        <v>2215</v>
      </c>
      <c r="C723" s="520" t="s">
        <v>2216</v>
      </c>
      <c r="D723"/>
      <c r="E723" s="10">
        <v>0</v>
      </c>
      <c r="F723" s="578"/>
      <c r="G723" s="578">
        <f t="shared" si="11"/>
        <v>0</v>
      </c>
      <c r="H723" s="551"/>
    </row>
    <row r="724" spans="1:8">
      <c r="A724" s="551"/>
      <c r="B724" s="520" t="s">
        <v>2217</v>
      </c>
      <c r="C724" s="520" t="s">
        <v>2218</v>
      </c>
      <c r="D724"/>
      <c r="E724" s="10">
        <v>0</v>
      </c>
      <c r="F724" s="578"/>
      <c r="G724" s="578">
        <f t="shared" si="11"/>
        <v>0</v>
      </c>
      <c r="H724" s="551"/>
    </row>
    <row r="725" spans="1:8">
      <c r="A725" s="551"/>
      <c r="B725" s="520" t="s">
        <v>2219</v>
      </c>
      <c r="C725" s="520" t="s">
        <v>2220</v>
      </c>
      <c r="D725"/>
      <c r="E725" s="10">
        <v>0</v>
      </c>
      <c r="F725" s="578"/>
      <c r="G725" s="578">
        <f t="shared" si="11"/>
        <v>0</v>
      </c>
      <c r="H725" s="551"/>
    </row>
    <row r="726" spans="1:8">
      <c r="A726" s="551"/>
      <c r="B726" s="520" t="s">
        <v>2221</v>
      </c>
      <c r="C726" s="520" t="s">
        <v>2222</v>
      </c>
      <c r="D726"/>
      <c r="E726" s="10">
        <v>0</v>
      </c>
      <c r="F726" s="578"/>
      <c r="G726" s="578">
        <f t="shared" si="11"/>
        <v>0</v>
      </c>
      <c r="H726" s="551"/>
    </row>
    <row r="727" spans="1:8">
      <c r="A727" s="551"/>
      <c r="B727" s="520" t="s">
        <v>2223</v>
      </c>
      <c r="C727" s="520" t="s">
        <v>2224</v>
      </c>
      <c r="D727"/>
      <c r="E727" s="10">
        <v>0</v>
      </c>
      <c r="F727" s="578"/>
      <c r="G727" s="578">
        <f t="shared" si="11"/>
        <v>0</v>
      </c>
      <c r="H727" s="551"/>
    </row>
    <row r="728" spans="1:8">
      <c r="A728" s="551"/>
      <c r="B728" s="520" t="s">
        <v>2225</v>
      </c>
      <c r="C728" s="520" t="s">
        <v>2226</v>
      </c>
      <c r="D728"/>
      <c r="E728" s="10">
        <v>0</v>
      </c>
      <c r="F728" s="578"/>
      <c r="G728" s="578">
        <f t="shared" si="11"/>
        <v>0</v>
      </c>
      <c r="H728" s="551"/>
    </row>
    <row r="729" spans="1:8">
      <c r="A729" s="551"/>
      <c r="B729" s="520" t="s">
        <v>2227</v>
      </c>
      <c r="C729" s="520" t="s">
        <v>2228</v>
      </c>
      <c r="D729"/>
      <c r="E729" s="10">
        <v>0</v>
      </c>
      <c r="F729" s="578"/>
      <c r="G729" s="578">
        <f t="shared" si="11"/>
        <v>0</v>
      </c>
      <c r="H729" s="551"/>
    </row>
    <row r="730" spans="1:8">
      <c r="A730" s="551"/>
      <c r="B730" s="520" t="s">
        <v>2229</v>
      </c>
      <c r="C730" s="520" t="s">
        <v>2230</v>
      </c>
      <c r="D730"/>
      <c r="E730" s="10">
        <v>0</v>
      </c>
      <c r="F730" s="578"/>
      <c r="G730" s="578">
        <f t="shared" si="11"/>
        <v>0</v>
      </c>
      <c r="H730" s="551"/>
    </row>
    <row r="731" spans="1:8">
      <c r="A731" s="551"/>
      <c r="B731" s="520" t="s">
        <v>2231</v>
      </c>
      <c r="C731" s="520" t="s">
        <v>2232</v>
      </c>
      <c r="D731"/>
      <c r="E731" s="10">
        <v>0</v>
      </c>
      <c r="F731" s="578"/>
      <c r="G731" s="578">
        <f t="shared" si="11"/>
        <v>0</v>
      </c>
      <c r="H731" s="551"/>
    </row>
    <row r="732" spans="1:8">
      <c r="A732" s="551"/>
      <c r="B732" s="520" t="s">
        <v>2233</v>
      </c>
      <c r="C732" s="520" t="s">
        <v>2234</v>
      </c>
      <c r="D732"/>
      <c r="E732" s="10">
        <v>0</v>
      </c>
      <c r="F732" s="578"/>
      <c r="G732" s="578">
        <f t="shared" si="11"/>
        <v>0</v>
      </c>
      <c r="H732" s="551"/>
    </row>
    <row r="733" spans="1:8">
      <c r="A733" s="551"/>
      <c r="B733" s="520" t="s">
        <v>2235</v>
      </c>
      <c r="C733" s="520" t="s">
        <v>2236</v>
      </c>
      <c r="D733"/>
      <c r="E733" s="10">
        <v>0</v>
      </c>
      <c r="F733" s="578"/>
      <c r="G733" s="578">
        <f t="shared" si="11"/>
        <v>0</v>
      </c>
      <c r="H733" s="551"/>
    </row>
    <row r="734" spans="1:8">
      <c r="A734" s="551"/>
      <c r="B734" s="520" t="s">
        <v>2237</v>
      </c>
      <c r="C734" s="520" t="s">
        <v>2238</v>
      </c>
      <c r="D734"/>
      <c r="E734" s="10">
        <v>0</v>
      </c>
      <c r="F734" s="578"/>
      <c r="G734" s="578">
        <f t="shared" si="11"/>
        <v>0</v>
      </c>
      <c r="H734" s="551"/>
    </row>
    <row r="735" spans="1:8">
      <c r="A735" s="551"/>
      <c r="B735" s="520" t="s">
        <v>2239</v>
      </c>
      <c r="C735" s="520" t="s">
        <v>2240</v>
      </c>
      <c r="D735"/>
      <c r="E735" s="10">
        <v>0</v>
      </c>
      <c r="F735" s="578"/>
      <c r="G735" s="578">
        <f t="shared" si="11"/>
        <v>0</v>
      </c>
      <c r="H735" s="551"/>
    </row>
    <row r="736" spans="1:8">
      <c r="A736" s="551"/>
      <c r="B736" s="520" t="s">
        <v>2241</v>
      </c>
      <c r="C736" s="520" t="s">
        <v>2242</v>
      </c>
      <c r="D736"/>
      <c r="E736" s="10">
        <v>0</v>
      </c>
      <c r="F736" s="578"/>
      <c r="G736" s="578">
        <f t="shared" si="11"/>
        <v>0</v>
      </c>
      <c r="H736" s="551"/>
    </row>
    <row r="737" spans="1:8">
      <c r="A737" s="551"/>
      <c r="B737" s="520" t="s">
        <v>2243</v>
      </c>
      <c r="C737" s="520" t="s">
        <v>2244</v>
      </c>
      <c r="D737"/>
      <c r="E737" s="10">
        <v>0</v>
      </c>
      <c r="F737" s="578"/>
      <c r="G737" s="578">
        <f t="shared" si="11"/>
        <v>0</v>
      </c>
      <c r="H737" s="551"/>
    </row>
    <row r="738" spans="1:8">
      <c r="A738" s="551"/>
      <c r="B738" s="520" t="s">
        <v>2245</v>
      </c>
      <c r="C738" s="520" t="s">
        <v>2246</v>
      </c>
      <c r="D738"/>
      <c r="E738" s="10">
        <v>0</v>
      </c>
      <c r="F738" s="578"/>
      <c r="G738" s="578">
        <f t="shared" si="11"/>
        <v>0</v>
      </c>
      <c r="H738" s="551"/>
    </row>
    <row r="739" spans="1:8">
      <c r="A739" s="551"/>
      <c r="B739" s="520" t="s">
        <v>2247</v>
      </c>
      <c r="C739" s="520" t="s">
        <v>2248</v>
      </c>
      <c r="D739"/>
      <c r="E739" s="10">
        <v>0</v>
      </c>
      <c r="F739" s="578"/>
      <c r="G739" s="578">
        <f t="shared" si="11"/>
        <v>0</v>
      </c>
      <c r="H739" s="551"/>
    </row>
    <row r="740" spans="1:8">
      <c r="A740" s="551"/>
      <c r="B740" s="520" t="s">
        <v>2249</v>
      </c>
      <c r="C740" s="520" t="s">
        <v>2250</v>
      </c>
      <c r="D740"/>
      <c r="E740" s="10">
        <v>0</v>
      </c>
      <c r="F740" s="578"/>
      <c r="G740" s="578">
        <f t="shared" si="11"/>
        <v>0</v>
      </c>
      <c r="H740" s="551"/>
    </row>
    <row r="741" spans="1:8">
      <c r="A741" s="551"/>
      <c r="B741" s="520" t="s">
        <v>2251</v>
      </c>
      <c r="C741" s="520" t="s">
        <v>2252</v>
      </c>
      <c r="D741"/>
      <c r="E741" s="10">
        <v>0</v>
      </c>
      <c r="F741" s="578"/>
      <c r="G741" s="578">
        <f t="shared" si="11"/>
        <v>0</v>
      </c>
      <c r="H741" s="551"/>
    </row>
    <row r="742" spans="1:8">
      <c r="A742" s="551"/>
      <c r="B742" s="520" t="s">
        <v>2253</v>
      </c>
      <c r="C742" s="520" t="s">
        <v>2254</v>
      </c>
      <c r="D742"/>
      <c r="E742" s="10">
        <v>0</v>
      </c>
      <c r="F742" s="578"/>
      <c r="G742" s="578">
        <f t="shared" si="11"/>
        <v>0</v>
      </c>
      <c r="H742" s="551"/>
    </row>
    <row r="743" spans="1:8">
      <c r="A743" s="551"/>
      <c r="B743" s="520" t="s">
        <v>2255</v>
      </c>
      <c r="C743" s="520" t="s">
        <v>2256</v>
      </c>
      <c r="D743"/>
      <c r="E743" s="10">
        <v>0</v>
      </c>
      <c r="F743" s="578"/>
      <c r="G743" s="578">
        <f t="shared" si="11"/>
        <v>0</v>
      </c>
      <c r="H743" s="551"/>
    </row>
    <row r="744" spans="1:8">
      <c r="A744" s="551"/>
      <c r="B744" s="520" t="s">
        <v>2257</v>
      </c>
      <c r="C744" s="520" t="s">
        <v>2258</v>
      </c>
      <c r="D744"/>
      <c r="E744" s="10">
        <v>0</v>
      </c>
      <c r="F744" s="578"/>
      <c r="G744" s="578">
        <f t="shared" si="11"/>
        <v>0</v>
      </c>
      <c r="H744" s="551"/>
    </row>
    <row r="745" spans="1:8">
      <c r="A745" s="551"/>
      <c r="B745" s="520" t="s">
        <v>2259</v>
      </c>
      <c r="C745" s="520" t="s">
        <v>2260</v>
      </c>
      <c r="D745"/>
      <c r="E745" s="10">
        <v>0</v>
      </c>
      <c r="F745" s="578"/>
      <c r="G745" s="578">
        <f t="shared" si="11"/>
        <v>0</v>
      </c>
      <c r="H745" s="551"/>
    </row>
    <row r="746" spans="1:8">
      <c r="A746" s="551"/>
      <c r="B746" s="520" t="s">
        <v>2261</v>
      </c>
      <c r="C746" s="520" t="s">
        <v>2262</v>
      </c>
      <c r="D746"/>
      <c r="E746" s="10">
        <v>0</v>
      </c>
      <c r="F746" s="578"/>
      <c r="G746" s="578">
        <f t="shared" si="11"/>
        <v>0</v>
      </c>
      <c r="H746" s="551"/>
    </row>
    <row r="747" spans="1:8">
      <c r="A747" s="551"/>
      <c r="B747" s="520" t="s">
        <v>2263</v>
      </c>
      <c r="C747" s="520" t="s">
        <v>2264</v>
      </c>
      <c r="D747"/>
      <c r="E747" s="10">
        <v>0</v>
      </c>
      <c r="F747" s="578"/>
      <c r="G747" s="578">
        <f t="shared" si="11"/>
        <v>0</v>
      </c>
      <c r="H747" s="551"/>
    </row>
    <row r="748" spans="1:8">
      <c r="A748" s="551"/>
      <c r="B748" s="520" t="s">
        <v>2265</v>
      </c>
      <c r="C748" s="520" t="s">
        <v>2266</v>
      </c>
      <c r="D748"/>
      <c r="E748" s="10">
        <v>0</v>
      </c>
      <c r="F748" s="578"/>
      <c r="G748" s="578">
        <f t="shared" si="11"/>
        <v>0</v>
      </c>
      <c r="H748" s="551"/>
    </row>
    <row r="749" spans="1:8">
      <c r="A749" s="551"/>
      <c r="B749" s="520" t="s">
        <v>2267</v>
      </c>
      <c r="C749" s="520" t="s">
        <v>2268</v>
      </c>
      <c r="D749"/>
      <c r="E749" s="10">
        <v>0</v>
      </c>
      <c r="F749" s="578"/>
      <c r="G749" s="578">
        <f t="shared" si="11"/>
        <v>0</v>
      </c>
      <c r="H749" s="551"/>
    </row>
    <row r="750" spans="1:8">
      <c r="A750" s="551"/>
      <c r="B750" s="520" t="s">
        <v>2269</v>
      </c>
      <c r="C750" s="520" t="s">
        <v>2270</v>
      </c>
      <c r="D750"/>
      <c r="E750" s="10">
        <v>0</v>
      </c>
      <c r="F750" s="578"/>
      <c r="G750" s="578">
        <f t="shared" si="11"/>
        <v>0</v>
      </c>
      <c r="H750" s="551"/>
    </row>
    <row r="751" spans="1:8">
      <c r="A751" s="551"/>
      <c r="B751" s="520" t="s">
        <v>2271</v>
      </c>
      <c r="C751" s="520" t="s">
        <v>2272</v>
      </c>
      <c r="D751"/>
      <c r="E751" s="10">
        <v>0</v>
      </c>
      <c r="F751" s="578"/>
      <c r="G751" s="578">
        <f t="shared" si="11"/>
        <v>0</v>
      </c>
      <c r="H751" s="551"/>
    </row>
    <row r="752" spans="1:8">
      <c r="A752" s="551"/>
      <c r="B752" s="520" t="s">
        <v>2273</v>
      </c>
      <c r="C752" s="520" t="s">
        <v>2274</v>
      </c>
      <c r="D752"/>
      <c r="E752" s="10">
        <v>0</v>
      </c>
      <c r="F752" s="578"/>
      <c r="G752" s="578">
        <f t="shared" si="11"/>
        <v>0</v>
      </c>
      <c r="H752" s="551"/>
    </row>
    <row r="753" spans="1:8">
      <c r="A753" s="551"/>
      <c r="B753" s="520" t="s">
        <v>2275</v>
      </c>
      <c r="C753" s="520" t="s">
        <v>2276</v>
      </c>
      <c r="D753"/>
      <c r="E753" s="10">
        <v>0</v>
      </c>
      <c r="F753" s="578"/>
      <c r="G753" s="578">
        <f t="shared" si="11"/>
        <v>0</v>
      </c>
      <c r="H753" s="551"/>
    </row>
    <row r="754" spans="1:8">
      <c r="A754" s="551"/>
      <c r="B754" s="520" t="s">
        <v>2277</v>
      </c>
      <c r="C754" s="520" t="s">
        <v>2278</v>
      </c>
      <c r="D754"/>
      <c r="E754" s="10">
        <v>0</v>
      </c>
      <c r="F754" s="578"/>
      <c r="G754" s="578">
        <f t="shared" si="11"/>
        <v>0</v>
      </c>
      <c r="H754" s="551"/>
    </row>
    <row r="755" spans="1:8">
      <c r="A755" s="551"/>
      <c r="B755" s="520" t="s">
        <v>2279</v>
      </c>
      <c r="C755" s="520" t="s">
        <v>2280</v>
      </c>
      <c r="D755"/>
      <c r="E755" s="10">
        <v>0</v>
      </c>
      <c r="F755" s="578"/>
      <c r="G755" s="578">
        <f t="shared" si="11"/>
        <v>0</v>
      </c>
      <c r="H755" s="551"/>
    </row>
    <row r="756" spans="1:8">
      <c r="A756" s="551"/>
      <c r="B756" s="520" t="s">
        <v>2281</v>
      </c>
      <c r="C756" s="520" t="s">
        <v>2282</v>
      </c>
      <c r="D756"/>
      <c r="E756" s="564" t="s">
        <v>476</v>
      </c>
      <c r="F756" s="578"/>
      <c r="G756" s="578">
        <f t="shared" si="11"/>
        <v>0</v>
      </c>
      <c r="H756" s="551"/>
    </row>
    <row r="757" spans="1:8">
      <c r="A757" s="551"/>
      <c r="B757" s="520" t="s">
        <v>2283</v>
      </c>
      <c r="C757" s="520" t="s">
        <v>2284</v>
      </c>
      <c r="D757"/>
      <c r="E757" s="10">
        <v>0</v>
      </c>
      <c r="F757" s="578"/>
      <c r="G757" s="578">
        <f t="shared" si="11"/>
        <v>0</v>
      </c>
      <c r="H757" s="551"/>
    </row>
    <row r="758" spans="1:8">
      <c r="A758" s="551"/>
      <c r="B758" s="520" t="s">
        <v>2285</v>
      </c>
      <c r="C758" s="520" t="s">
        <v>2286</v>
      </c>
      <c r="D758"/>
      <c r="E758" s="10">
        <v>0</v>
      </c>
      <c r="F758" s="578"/>
      <c r="G758" s="578">
        <f t="shared" si="11"/>
        <v>0</v>
      </c>
      <c r="H758" s="551"/>
    </row>
    <row r="759" spans="1:8">
      <c r="A759" s="551"/>
      <c r="B759" s="520" t="s">
        <v>2287</v>
      </c>
      <c r="C759" s="520" t="s">
        <v>2288</v>
      </c>
      <c r="D759"/>
      <c r="E759" s="10">
        <v>0</v>
      </c>
      <c r="F759" s="578"/>
      <c r="G759" s="578">
        <f t="shared" si="11"/>
        <v>0</v>
      </c>
      <c r="H759" s="551"/>
    </row>
    <row r="760" spans="1:8">
      <c r="A760" s="551"/>
      <c r="B760" s="520" t="s">
        <v>2289</v>
      </c>
      <c r="C760" s="520" t="s">
        <v>2290</v>
      </c>
      <c r="D760"/>
      <c r="E760" s="10">
        <v>0</v>
      </c>
      <c r="F760" s="578"/>
      <c r="G760" s="578">
        <f t="shared" si="11"/>
        <v>0</v>
      </c>
      <c r="H760" s="551"/>
    </row>
    <row r="761" spans="1:8">
      <c r="A761" s="551"/>
      <c r="B761" s="520" t="s">
        <v>2291</v>
      </c>
      <c r="C761" s="520" t="s">
        <v>2292</v>
      </c>
      <c r="D761"/>
      <c r="E761" s="564" t="s">
        <v>476</v>
      </c>
      <c r="F761" s="578"/>
      <c r="G761" s="578">
        <f t="shared" si="11"/>
        <v>0</v>
      </c>
      <c r="H761" s="551"/>
    </row>
    <row r="762" spans="1:8">
      <c r="A762" s="551"/>
      <c r="B762" s="520" t="s">
        <v>2293</v>
      </c>
      <c r="C762" s="520" t="s">
        <v>2294</v>
      </c>
      <c r="D762"/>
      <c r="E762" s="10">
        <v>0</v>
      </c>
      <c r="F762" s="578"/>
      <c r="G762" s="578">
        <f t="shared" si="11"/>
        <v>0</v>
      </c>
      <c r="H762" s="551"/>
    </row>
    <row r="763" spans="1:8">
      <c r="A763" s="551"/>
      <c r="B763" s="520" t="s">
        <v>2295</v>
      </c>
      <c r="C763" s="520" t="s">
        <v>2296</v>
      </c>
      <c r="D763"/>
      <c r="E763" s="10">
        <v>0</v>
      </c>
      <c r="F763" s="578"/>
      <c r="G763" s="578">
        <f t="shared" si="11"/>
        <v>0</v>
      </c>
      <c r="H763" s="551"/>
    </row>
    <row r="764" spans="1:8">
      <c r="A764" s="551"/>
      <c r="B764" s="520" t="s">
        <v>2297</v>
      </c>
      <c r="C764" s="520" t="s">
        <v>2298</v>
      </c>
      <c r="D764"/>
      <c r="E764" s="10">
        <v>0</v>
      </c>
      <c r="F764" s="578"/>
      <c r="G764" s="578">
        <f t="shared" si="11"/>
        <v>0</v>
      </c>
      <c r="H764" s="551"/>
    </row>
    <row r="765" spans="1:8">
      <c r="A765" s="551"/>
      <c r="B765" s="520" t="s">
        <v>2299</v>
      </c>
      <c r="C765" s="520" t="s">
        <v>2300</v>
      </c>
      <c r="D765"/>
      <c r="E765" s="10">
        <v>0</v>
      </c>
      <c r="F765" s="578"/>
      <c r="G765" s="578">
        <f t="shared" si="11"/>
        <v>0</v>
      </c>
      <c r="H765" s="551"/>
    </row>
    <row r="766" spans="1:8">
      <c r="A766" s="551"/>
      <c r="B766" s="520" t="s">
        <v>299</v>
      </c>
      <c r="C766" s="520" t="s">
        <v>300</v>
      </c>
      <c r="D766"/>
      <c r="E766" s="10">
        <v>0</v>
      </c>
      <c r="F766" s="578"/>
      <c r="G766" s="578">
        <f t="shared" si="11"/>
        <v>0</v>
      </c>
      <c r="H766" s="551"/>
    </row>
    <row r="767" spans="1:8">
      <c r="A767" s="551"/>
      <c r="B767" s="520" t="s">
        <v>2301</v>
      </c>
      <c r="C767" s="520" t="s">
        <v>2302</v>
      </c>
      <c r="D767"/>
      <c r="E767" s="10">
        <v>0</v>
      </c>
      <c r="F767" s="578"/>
      <c r="G767" s="578">
        <f t="shared" si="11"/>
        <v>0</v>
      </c>
      <c r="H767" s="551"/>
    </row>
    <row r="768" spans="1:8">
      <c r="A768" s="551"/>
      <c r="B768" s="520" t="s">
        <v>992</v>
      </c>
      <c r="C768" s="520" t="s">
        <v>993</v>
      </c>
      <c r="D768"/>
      <c r="E768" s="10">
        <v>0</v>
      </c>
      <c r="F768" s="578">
        <f>VLOOKUP(B768,'Essbase Download working'!$A$4:$C$426,3,0)</f>
        <v>0</v>
      </c>
      <c r="G768" s="578">
        <f t="shared" si="11"/>
        <v>0</v>
      </c>
      <c r="H768" s="551"/>
    </row>
    <row r="769" spans="1:8">
      <c r="A769" s="551"/>
      <c r="B769" s="520" t="s">
        <v>1021</v>
      </c>
      <c r="C769" s="520" t="s">
        <v>1022</v>
      </c>
      <c r="D769"/>
      <c r="E769" s="10">
        <v>0</v>
      </c>
      <c r="F769" s="578">
        <f>VLOOKUP(B769,'Essbase Download working'!$A$4:$C$426,3,0)</f>
        <v>0</v>
      </c>
      <c r="G769" s="578">
        <f t="shared" si="11"/>
        <v>0</v>
      </c>
      <c r="H769" s="551"/>
    </row>
    <row r="770" spans="1:8">
      <c r="A770" s="551"/>
      <c r="B770" s="520" t="s">
        <v>1166</v>
      </c>
      <c r="C770" s="520" t="s">
        <v>1167</v>
      </c>
      <c r="D770"/>
      <c r="E770" s="10">
        <v>0</v>
      </c>
      <c r="F770" s="578">
        <f>VLOOKUP(B770,'Essbase Download working'!$A$4:$C$426,3,0)</f>
        <v>0</v>
      </c>
      <c r="G770" s="578">
        <f t="shared" si="11"/>
        <v>0</v>
      </c>
      <c r="H770" s="551"/>
    </row>
    <row r="771" spans="1:8" s="587" customFormat="1">
      <c r="B771" s="586" t="s">
        <v>2303</v>
      </c>
      <c r="C771" s="586" t="s">
        <v>2304</v>
      </c>
      <c r="E771" s="591">
        <v>268848.18792823132</v>
      </c>
      <c r="F771" s="578">
        <f>VLOOKUP(B771,'Essbase Download working'!$A$4:$C$426,3,0)</f>
        <v>268848.18792823132</v>
      </c>
      <c r="G771" s="578">
        <f t="shared" si="11"/>
        <v>0</v>
      </c>
      <c r="H771" s="586" t="s">
        <v>1803</v>
      </c>
    </row>
    <row r="772" spans="1:8">
      <c r="A772" s="551"/>
      <c r="B772" s="520" t="s">
        <v>786</v>
      </c>
      <c r="C772" s="520" t="s">
        <v>787</v>
      </c>
      <c r="D772"/>
      <c r="E772" s="10">
        <v>0</v>
      </c>
      <c r="F772" s="578">
        <f>VLOOKUP(B772,'Essbase Download working'!$A$4:$C$426,3,0)</f>
        <v>0</v>
      </c>
      <c r="G772" s="578">
        <f t="shared" si="11"/>
        <v>0</v>
      </c>
      <c r="H772" s="551"/>
    </row>
    <row r="773" spans="1:8">
      <c r="A773" s="551"/>
      <c r="B773" s="520" t="s">
        <v>1048</v>
      </c>
      <c r="C773" s="520" t="s">
        <v>1049</v>
      </c>
      <c r="D773"/>
      <c r="E773" s="10">
        <v>0</v>
      </c>
      <c r="F773" s="578">
        <f>VLOOKUP(B773,'Essbase Download working'!$A$4:$C$426,3,0)</f>
        <v>0</v>
      </c>
      <c r="G773" s="578">
        <f t="shared" si="11"/>
        <v>0</v>
      </c>
      <c r="H773" s="551"/>
    </row>
    <row r="774" spans="1:8">
      <c r="A774" s="551"/>
      <c r="B774" s="520" t="s">
        <v>2305</v>
      </c>
      <c r="C774" s="520" t="s">
        <v>2306</v>
      </c>
      <c r="D774"/>
      <c r="E774" s="10">
        <v>0</v>
      </c>
      <c r="F774" s="578"/>
      <c r="G774" s="578">
        <f t="shared" si="11"/>
        <v>0</v>
      </c>
      <c r="H774" s="551"/>
    </row>
    <row r="775" spans="1:8">
      <c r="A775" s="551"/>
      <c r="B775" s="520" t="s">
        <v>2307</v>
      </c>
      <c r="C775" s="520" t="s">
        <v>2308</v>
      </c>
      <c r="D775"/>
      <c r="E775" s="10">
        <v>0</v>
      </c>
      <c r="F775" s="578"/>
      <c r="G775" s="578">
        <f t="shared" ref="G775:G838" si="12">E775-F775</f>
        <v>0</v>
      </c>
      <c r="H775" s="551"/>
    </row>
    <row r="776" spans="1:8">
      <c r="A776" s="551"/>
      <c r="B776" s="520" t="s">
        <v>2309</v>
      </c>
      <c r="C776" s="520" t="s">
        <v>2310</v>
      </c>
      <c r="D776"/>
      <c r="E776" s="564" t="s">
        <v>476</v>
      </c>
      <c r="F776" s="578"/>
      <c r="G776" s="578">
        <f t="shared" si="12"/>
        <v>0</v>
      </c>
      <c r="H776" s="551"/>
    </row>
    <row r="777" spans="1:8">
      <c r="A777" s="551"/>
      <c r="B777" s="520" t="s">
        <v>2311</v>
      </c>
      <c r="C777" s="520" t="s">
        <v>2312</v>
      </c>
      <c r="D777"/>
      <c r="E777" s="10">
        <v>0</v>
      </c>
      <c r="F777" s="578"/>
      <c r="G777" s="578">
        <f t="shared" si="12"/>
        <v>0</v>
      </c>
      <c r="H777" s="551"/>
    </row>
    <row r="778" spans="1:8">
      <c r="A778" s="551"/>
      <c r="B778" s="520" t="s">
        <v>2313</v>
      </c>
      <c r="C778" s="520" t="s">
        <v>2314</v>
      </c>
      <c r="D778"/>
      <c r="E778" s="564" t="s">
        <v>476</v>
      </c>
      <c r="F778" s="578"/>
      <c r="G778" s="578">
        <f t="shared" si="12"/>
        <v>0</v>
      </c>
      <c r="H778" s="551"/>
    </row>
    <row r="779" spans="1:8">
      <c r="A779" s="551"/>
      <c r="B779" s="520" t="s">
        <v>2315</v>
      </c>
      <c r="C779" s="520" t="s">
        <v>2316</v>
      </c>
      <c r="D779"/>
      <c r="E779" s="564" t="s">
        <v>476</v>
      </c>
      <c r="F779" s="578"/>
      <c r="G779" s="578">
        <f t="shared" si="12"/>
        <v>0</v>
      </c>
      <c r="H779" s="551"/>
    </row>
    <row r="780" spans="1:8">
      <c r="A780" s="551"/>
      <c r="B780" s="520" t="s">
        <v>2317</v>
      </c>
      <c r="C780" s="520" t="s">
        <v>2318</v>
      </c>
      <c r="D780"/>
      <c r="E780" s="10">
        <v>0</v>
      </c>
      <c r="F780" s="578"/>
      <c r="G780" s="578">
        <f t="shared" si="12"/>
        <v>0</v>
      </c>
      <c r="H780" s="551"/>
    </row>
    <row r="781" spans="1:8">
      <c r="A781" s="551"/>
      <c r="B781" s="520" t="s">
        <v>2319</v>
      </c>
      <c r="C781" s="520" t="s">
        <v>2320</v>
      </c>
      <c r="D781"/>
      <c r="E781" s="10">
        <v>0</v>
      </c>
      <c r="F781" s="578"/>
      <c r="G781" s="578">
        <f t="shared" si="12"/>
        <v>0</v>
      </c>
      <c r="H781" s="551"/>
    </row>
    <row r="782" spans="1:8">
      <c r="A782" s="551"/>
      <c r="B782" s="520" t="s">
        <v>2321</v>
      </c>
      <c r="C782" s="520" t="s">
        <v>2322</v>
      </c>
      <c r="D782"/>
      <c r="E782" s="10">
        <v>0</v>
      </c>
      <c r="F782" s="578"/>
      <c r="G782" s="578">
        <f t="shared" si="12"/>
        <v>0</v>
      </c>
      <c r="H782" s="551"/>
    </row>
    <row r="783" spans="1:8">
      <c r="A783" s="551"/>
      <c r="B783" s="520" t="s">
        <v>2323</v>
      </c>
      <c r="C783" s="520" t="s">
        <v>2324</v>
      </c>
      <c r="D783"/>
      <c r="E783" s="564" t="s">
        <v>476</v>
      </c>
      <c r="F783" s="578"/>
      <c r="G783" s="578">
        <f t="shared" si="12"/>
        <v>0</v>
      </c>
      <c r="H783" s="551"/>
    </row>
    <row r="784" spans="1:8">
      <c r="A784" s="551"/>
      <c r="B784" s="520" t="s">
        <v>2325</v>
      </c>
      <c r="C784" s="520" t="s">
        <v>2326</v>
      </c>
      <c r="D784"/>
      <c r="E784" s="10">
        <v>0</v>
      </c>
      <c r="F784" s="578"/>
      <c r="G784" s="578">
        <f t="shared" si="12"/>
        <v>0</v>
      </c>
      <c r="H784" s="551"/>
    </row>
    <row r="785" spans="1:8">
      <c r="A785" s="551"/>
      <c r="B785" s="520" t="s">
        <v>2327</v>
      </c>
      <c r="C785" s="520" t="s">
        <v>2328</v>
      </c>
      <c r="D785"/>
      <c r="E785" s="10">
        <v>0</v>
      </c>
      <c r="F785" s="578"/>
      <c r="G785" s="578">
        <f t="shared" si="12"/>
        <v>0</v>
      </c>
      <c r="H785" s="551"/>
    </row>
    <row r="786" spans="1:8">
      <c r="A786" s="551"/>
      <c r="B786" s="520" t="s">
        <v>2329</v>
      </c>
      <c r="C786" s="520" t="s">
        <v>2330</v>
      </c>
      <c r="D786"/>
      <c r="E786" s="10">
        <v>0</v>
      </c>
      <c r="F786" s="578"/>
      <c r="G786" s="578">
        <f t="shared" si="12"/>
        <v>0</v>
      </c>
      <c r="H786" s="551"/>
    </row>
    <row r="787" spans="1:8">
      <c r="A787" s="551"/>
      <c r="B787" s="520" t="s">
        <v>2331</v>
      </c>
      <c r="C787" s="520" t="s">
        <v>2332</v>
      </c>
      <c r="D787"/>
      <c r="E787" s="10">
        <v>0</v>
      </c>
      <c r="F787" s="578"/>
      <c r="G787" s="578">
        <f t="shared" si="12"/>
        <v>0</v>
      </c>
      <c r="H787" s="551"/>
    </row>
    <row r="788" spans="1:8">
      <c r="A788" s="551"/>
      <c r="B788" s="520" t="s">
        <v>2333</v>
      </c>
      <c r="C788" s="520" t="s">
        <v>2334</v>
      </c>
      <c r="D788"/>
      <c r="E788" s="564" t="s">
        <v>476</v>
      </c>
      <c r="F788" s="578"/>
      <c r="G788" s="578">
        <f t="shared" si="12"/>
        <v>0</v>
      </c>
      <c r="H788" s="551"/>
    </row>
    <row r="789" spans="1:8">
      <c r="A789" s="551"/>
      <c r="B789" s="520" t="s">
        <v>2335</v>
      </c>
      <c r="C789" s="520" t="s">
        <v>2336</v>
      </c>
      <c r="D789"/>
      <c r="E789" s="564" t="s">
        <v>476</v>
      </c>
      <c r="F789" s="578"/>
      <c r="G789" s="578">
        <f t="shared" si="12"/>
        <v>0</v>
      </c>
      <c r="H789" s="551"/>
    </row>
    <row r="790" spans="1:8">
      <c r="A790" s="551"/>
      <c r="B790" s="520" t="s">
        <v>2337</v>
      </c>
      <c r="C790" s="520" t="s">
        <v>2338</v>
      </c>
      <c r="D790"/>
      <c r="E790" s="564" t="s">
        <v>476</v>
      </c>
      <c r="F790" s="578"/>
      <c r="G790" s="578">
        <f t="shared" si="12"/>
        <v>0</v>
      </c>
      <c r="H790" s="551"/>
    </row>
    <row r="791" spans="1:8">
      <c r="A791" s="551"/>
      <c r="B791" s="520" t="s">
        <v>102</v>
      </c>
      <c r="C791" s="520" t="s">
        <v>1161</v>
      </c>
      <c r="D791"/>
      <c r="E791" s="10">
        <v>0</v>
      </c>
      <c r="F791" s="578"/>
      <c r="G791" s="578">
        <f t="shared" si="12"/>
        <v>0</v>
      </c>
      <c r="H791" s="551"/>
    </row>
    <row r="792" spans="1:8">
      <c r="A792" s="551"/>
      <c r="B792" s="520" t="s">
        <v>2339</v>
      </c>
      <c r="C792" s="520" t="s">
        <v>2340</v>
      </c>
      <c r="D792"/>
      <c r="E792" s="10">
        <v>0</v>
      </c>
      <c r="F792" s="578"/>
      <c r="G792" s="578">
        <f t="shared" si="12"/>
        <v>0</v>
      </c>
      <c r="H792" s="551"/>
    </row>
    <row r="793" spans="1:8">
      <c r="A793" s="551"/>
      <c r="B793" s="520" t="s">
        <v>2341</v>
      </c>
      <c r="C793" s="520" t="s">
        <v>2342</v>
      </c>
      <c r="D793"/>
      <c r="E793" s="564" t="s">
        <v>476</v>
      </c>
      <c r="F793" s="578"/>
      <c r="G793" s="578">
        <f t="shared" si="12"/>
        <v>0</v>
      </c>
      <c r="H793" s="551"/>
    </row>
    <row r="794" spans="1:8">
      <c r="A794" s="551"/>
      <c r="B794" s="520" t="s">
        <v>2343</v>
      </c>
      <c r="C794" s="520" t="s">
        <v>2344</v>
      </c>
      <c r="D794"/>
      <c r="E794" s="564" t="s">
        <v>476</v>
      </c>
      <c r="F794" s="578"/>
      <c r="G794" s="578">
        <f t="shared" si="12"/>
        <v>0</v>
      </c>
      <c r="H794" s="551"/>
    </row>
    <row r="795" spans="1:8">
      <c r="A795" s="551"/>
      <c r="B795" s="520" t="s">
        <v>2345</v>
      </c>
      <c r="C795" s="520" t="s">
        <v>2346</v>
      </c>
      <c r="D795"/>
      <c r="E795" s="564" t="s">
        <v>476</v>
      </c>
      <c r="F795" s="578"/>
      <c r="G795" s="578">
        <f t="shared" si="12"/>
        <v>0</v>
      </c>
      <c r="H795" s="551"/>
    </row>
    <row r="796" spans="1:8">
      <c r="A796" s="551"/>
      <c r="B796" s="520" t="s">
        <v>2347</v>
      </c>
      <c r="C796" s="520" t="s">
        <v>2348</v>
      </c>
      <c r="D796"/>
      <c r="E796" s="10">
        <v>0</v>
      </c>
      <c r="F796" s="578"/>
      <c r="G796" s="578">
        <f t="shared" si="12"/>
        <v>0</v>
      </c>
      <c r="H796" s="551"/>
    </row>
    <row r="797" spans="1:8">
      <c r="A797" s="551"/>
      <c r="B797" s="520" t="s">
        <v>2349</v>
      </c>
      <c r="C797" s="520" t="s">
        <v>2350</v>
      </c>
      <c r="D797"/>
      <c r="E797" s="10">
        <v>0</v>
      </c>
      <c r="F797" s="578"/>
      <c r="G797" s="578">
        <f t="shared" si="12"/>
        <v>0</v>
      </c>
      <c r="H797" s="551"/>
    </row>
    <row r="798" spans="1:8">
      <c r="A798" s="551"/>
      <c r="B798" s="520" t="s">
        <v>2351</v>
      </c>
      <c r="C798" s="520" t="s">
        <v>2352</v>
      </c>
      <c r="D798"/>
      <c r="E798" s="10">
        <v>0</v>
      </c>
      <c r="F798" s="578"/>
      <c r="G798" s="578">
        <f t="shared" si="12"/>
        <v>0</v>
      </c>
      <c r="H798" s="551"/>
    </row>
    <row r="799" spans="1:8">
      <c r="A799" s="551"/>
      <c r="B799" s="520" t="s">
        <v>2353</v>
      </c>
      <c r="C799" s="520" t="s">
        <v>2354</v>
      </c>
      <c r="D799"/>
      <c r="E799" s="10">
        <v>0</v>
      </c>
      <c r="F799" s="578"/>
      <c r="G799" s="578">
        <f t="shared" si="12"/>
        <v>0</v>
      </c>
      <c r="H799" s="551"/>
    </row>
    <row r="800" spans="1:8">
      <c r="A800" s="551"/>
      <c r="B800" s="520" t="s">
        <v>2355</v>
      </c>
      <c r="C800" s="520" t="s">
        <v>2356</v>
      </c>
      <c r="D800"/>
      <c r="E800" s="10">
        <v>0</v>
      </c>
      <c r="F800" s="578"/>
      <c r="G800" s="578">
        <f t="shared" si="12"/>
        <v>0</v>
      </c>
      <c r="H800" s="551"/>
    </row>
    <row r="801" spans="1:8">
      <c r="A801" s="551"/>
      <c r="B801" s="520" t="s">
        <v>2357</v>
      </c>
      <c r="C801" s="520" t="s">
        <v>2358</v>
      </c>
      <c r="D801"/>
      <c r="E801" s="10">
        <v>0</v>
      </c>
      <c r="F801" s="578"/>
      <c r="G801" s="578">
        <f t="shared" si="12"/>
        <v>0</v>
      </c>
      <c r="H801" s="551"/>
    </row>
    <row r="802" spans="1:8">
      <c r="A802" s="551"/>
      <c r="B802" s="520" t="s">
        <v>2359</v>
      </c>
      <c r="C802" s="520" t="s">
        <v>2360</v>
      </c>
      <c r="D802"/>
      <c r="E802" s="10">
        <v>0</v>
      </c>
      <c r="F802" s="578"/>
      <c r="G802" s="578">
        <f t="shared" si="12"/>
        <v>0</v>
      </c>
      <c r="H802" s="551"/>
    </row>
    <row r="803" spans="1:8">
      <c r="A803" s="551"/>
      <c r="B803" s="520" t="s">
        <v>2361</v>
      </c>
      <c r="C803" s="520" t="s">
        <v>2362</v>
      </c>
      <c r="D803"/>
      <c r="E803" s="10">
        <v>0</v>
      </c>
      <c r="F803" s="578"/>
      <c r="G803" s="578">
        <f t="shared" si="12"/>
        <v>0</v>
      </c>
      <c r="H803" s="551"/>
    </row>
    <row r="804" spans="1:8">
      <c r="A804" s="551"/>
      <c r="B804" s="520" t="s">
        <v>2363</v>
      </c>
      <c r="C804" s="520" t="s">
        <v>2364</v>
      </c>
      <c r="D804"/>
      <c r="E804" s="10">
        <v>0</v>
      </c>
      <c r="F804" s="578"/>
      <c r="G804" s="578">
        <f t="shared" si="12"/>
        <v>0</v>
      </c>
      <c r="H804" s="551"/>
    </row>
    <row r="805" spans="1:8">
      <c r="A805" s="551"/>
      <c r="B805" s="520" t="s">
        <v>2365</v>
      </c>
      <c r="C805" s="520" t="s">
        <v>2366</v>
      </c>
      <c r="D805"/>
      <c r="E805" s="10">
        <v>0</v>
      </c>
      <c r="F805" s="578"/>
      <c r="G805" s="578">
        <f t="shared" si="12"/>
        <v>0</v>
      </c>
      <c r="H805" s="551"/>
    </row>
    <row r="806" spans="1:8">
      <c r="A806" s="551"/>
      <c r="B806" s="520" t="s">
        <v>2367</v>
      </c>
      <c r="C806" s="520" t="s">
        <v>2368</v>
      </c>
      <c r="D806"/>
      <c r="E806" s="10">
        <v>0</v>
      </c>
      <c r="F806" s="578"/>
      <c r="G806" s="578">
        <f t="shared" si="12"/>
        <v>0</v>
      </c>
      <c r="H806" s="551"/>
    </row>
    <row r="807" spans="1:8">
      <c r="A807" s="551"/>
      <c r="B807" s="520" t="s">
        <v>2369</v>
      </c>
      <c r="C807" s="520" t="s">
        <v>2370</v>
      </c>
      <c r="D807"/>
      <c r="E807" s="10">
        <v>0</v>
      </c>
      <c r="F807" s="578"/>
      <c r="G807" s="578">
        <f t="shared" si="12"/>
        <v>0</v>
      </c>
      <c r="H807" s="551"/>
    </row>
    <row r="808" spans="1:8">
      <c r="A808" s="551"/>
      <c r="B808" s="520" t="s">
        <v>2371</v>
      </c>
      <c r="C808" s="520" t="s">
        <v>2372</v>
      </c>
      <c r="D808"/>
      <c r="E808" s="10">
        <v>0</v>
      </c>
      <c r="F808" s="578"/>
      <c r="G808" s="578">
        <f t="shared" si="12"/>
        <v>0</v>
      </c>
      <c r="H808" s="551"/>
    </row>
    <row r="809" spans="1:8">
      <c r="A809" s="551"/>
      <c r="B809" s="520" t="s">
        <v>2373</v>
      </c>
      <c r="C809" s="520" t="s">
        <v>2374</v>
      </c>
      <c r="D809"/>
      <c r="E809" s="10">
        <v>0</v>
      </c>
      <c r="F809" s="578"/>
      <c r="G809" s="578">
        <f t="shared" si="12"/>
        <v>0</v>
      </c>
      <c r="H809" s="551"/>
    </row>
    <row r="810" spans="1:8">
      <c r="A810" s="551"/>
      <c r="B810" s="520" t="s">
        <v>2375</v>
      </c>
      <c r="C810" s="520" t="s">
        <v>2376</v>
      </c>
      <c r="D810"/>
      <c r="E810" s="10">
        <v>0</v>
      </c>
      <c r="F810" s="578"/>
      <c r="G810" s="578">
        <f t="shared" si="12"/>
        <v>0</v>
      </c>
      <c r="H810" s="551"/>
    </row>
    <row r="811" spans="1:8">
      <c r="A811" s="551"/>
      <c r="B811" s="520" t="s">
        <v>2377</v>
      </c>
      <c r="C811" s="520" t="s">
        <v>2378</v>
      </c>
      <c r="D811"/>
      <c r="E811" s="10">
        <v>0</v>
      </c>
      <c r="F811" s="578"/>
      <c r="G811" s="578">
        <f t="shared" si="12"/>
        <v>0</v>
      </c>
      <c r="H811" s="551"/>
    </row>
    <row r="812" spans="1:8">
      <c r="A812" s="551"/>
      <c r="B812" s="520" t="s">
        <v>2379</v>
      </c>
      <c r="C812" s="520" t="s">
        <v>2380</v>
      </c>
      <c r="D812"/>
      <c r="E812" s="10">
        <v>0</v>
      </c>
      <c r="F812" s="578"/>
      <c r="G812" s="578">
        <f t="shared" si="12"/>
        <v>0</v>
      </c>
      <c r="H812" s="551"/>
    </row>
    <row r="813" spans="1:8">
      <c r="A813" s="551"/>
      <c r="B813" s="520" t="s">
        <v>2381</v>
      </c>
      <c r="C813" s="520" t="s">
        <v>2382</v>
      </c>
      <c r="D813"/>
      <c r="E813" s="10">
        <v>0</v>
      </c>
      <c r="F813" s="578"/>
      <c r="G813" s="578">
        <f t="shared" si="12"/>
        <v>0</v>
      </c>
      <c r="H813" s="551"/>
    </row>
    <row r="814" spans="1:8">
      <c r="A814" s="551"/>
      <c r="B814" s="520" t="s">
        <v>2383</v>
      </c>
      <c r="C814" s="520" t="s">
        <v>2384</v>
      </c>
      <c r="D814"/>
      <c r="E814" s="10">
        <v>0</v>
      </c>
      <c r="F814" s="578"/>
      <c r="G814" s="578">
        <f t="shared" si="12"/>
        <v>0</v>
      </c>
      <c r="H814" s="551"/>
    </row>
    <row r="815" spans="1:8">
      <c r="A815" s="551"/>
      <c r="B815" s="520" t="s">
        <v>2385</v>
      </c>
      <c r="C815" s="520" t="s">
        <v>2386</v>
      </c>
      <c r="D815"/>
      <c r="E815" s="10">
        <v>0</v>
      </c>
      <c r="F815" s="578"/>
      <c r="G815" s="578">
        <f t="shared" si="12"/>
        <v>0</v>
      </c>
      <c r="H815" s="551"/>
    </row>
    <row r="816" spans="1:8">
      <c r="A816" s="551"/>
      <c r="B816" s="520" t="s">
        <v>2387</v>
      </c>
      <c r="C816" s="520" t="s">
        <v>2388</v>
      </c>
      <c r="D816"/>
      <c r="E816" s="10">
        <v>0</v>
      </c>
      <c r="F816" s="578"/>
      <c r="G816" s="578">
        <f t="shared" si="12"/>
        <v>0</v>
      </c>
      <c r="H816" s="551"/>
    </row>
    <row r="817" spans="1:8">
      <c r="A817" s="551"/>
      <c r="B817" s="565" t="s">
        <v>1332</v>
      </c>
      <c r="C817" s="565" t="s">
        <v>1354</v>
      </c>
      <c r="D817" s="2"/>
      <c r="E817" s="566">
        <v>1750585.4597047959</v>
      </c>
      <c r="F817" s="578"/>
      <c r="G817" s="578"/>
      <c r="H817" s="2"/>
    </row>
    <row r="818" spans="1:8">
      <c r="A818" s="551"/>
      <c r="D818"/>
      <c r="F818" s="578"/>
      <c r="G818" s="578">
        <f t="shared" si="12"/>
        <v>0</v>
      </c>
    </row>
    <row r="819" spans="1:8">
      <c r="A819" s="551"/>
      <c r="B819" s="627" t="s">
        <v>901</v>
      </c>
      <c r="C819" s="520" t="s">
        <v>902</v>
      </c>
      <c r="D819"/>
      <c r="E819" s="10">
        <v>0</v>
      </c>
      <c r="F819" s="578">
        <f>VLOOKUP(B819,'Essbase Download working'!$A$4:$C$426,3,0)</f>
        <v>0</v>
      </c>
      <c r="G819" s="578">
        <f t="shared" si="12"/>
        <v>0</v>
      </c>
    </row>
    <row r="820" spans="1:8" s="551" customFormat="1">
      <c r="B820" s="520" t="s">
        <v>2389</v>
      </c>
      <c r="C820" s="520" t="s">
        <v>2390</v>
      </c>
      <c r="E820" s="10">
        <v>0</v>
      </c>
      <c r="F820" s="578"/>
      <c r="G820" s="578">
        <f t="shared" si="12"/>
        <v>0</v>
      </c>
    </row>
    <row r="821" spans="1:8">
      <c r="A821" s="551"/>
      <c r="B821" s="520" t="s">
        <v>903</v>
      </c>
      <c r="C821" s="520" t="s">
        <v>904</v>
      </c>
      <c r="D821"/>
      <c r="E821" s="10">
        <v>0</v>
      </c>
      <c r="F821" s="578">
        <f>VLOOKUP(B821,'Essbase Download working'!$A$4:$C$426,3,0)</f>
        <v>0</v>
      </c>
      <c r="G821" s="578">
        <f t="shared" si="12"/>
        <v>0</v>
      </c>
    </row>
    <row r="822" spans="1:8">
      <c r="A822" s="551"/>
      <c r="B822" s="627" t="s">
        <v>351</v>
      </c>
      <c r="C822" s="520" t="s">
        <v>256</v>
      </c>
      <c r="D822"/>
      <c r="E822" s="10">
        <v>1282900.2120253912</v>
      </c>
      <c r="F822" s="578">
        <f>VLOOKUP(B822,'Essbase Download working'!$A$4:$C$426,3,0)</f>
        <v>1282900.2120253912</v>
      </c>
      <c r="G822" s="578">
        <f t="shared" si="12"/>
        <v>0</v>
      </c>
    </row>
    <row r="823" spans="1:8">
      <c r="A823" s="551"/>
      <c r="B823" s="627" t="s">
        <v>1168</v>
      </c>
      <c r="C823" s="520" t="s">
        <v>1169</v>
      </c>
      <c r="D823"/>
      <c r="E823" s="10">
        <v>1307094.757857142</v>
      </c>
      <c r="F823" s="578">
        <f>VLOOKUP(B823,'Essbase Download working'!$A$4:$C$426,3,0)</f>
        <v>1307094.757857142</v>
      </c>
      <c r="G823" s="578">
        <f t="shared" si="12"/>
        <v>0</v>
      </c>
    </row>
    <row r="824" spans="1:8">
      <c r="A824" s="551"/>
      <c r="B824" s="565" t="s">
        <v>1334</v>
      </c>
      <c r="C824" s="565" t="s">
        <v>1335</v>
      </c>
      <c r="D824" s="2"/>
      <c r="E824" s="566">
        <v>2589994.969882533</v>
      </c>
      <c r="F824" s="578"/>
      <c r="G824" s="578"/>
    </row>
    <row r="825" spans="1:8">
      <c r="A825" s="551"/>
      <c r="B825" s="520"/>
      <c r="C825" s="520"/>
      <c r="D825"/>
      <c r="F825" s="578"/>
      <c r="G825" s="578">
        <f t="shared" si="12"/>
        <v>0</v>
      </c>
    </row>
    <row r="826" spans="1:8">
      <c r="A826" s="551"/>
      <c r="B826" s="586" t="s">
        <v>2391</v>
      </c>
      <c r="C826" s="586" t="s">
        <v>2392</v>
      </c>
      <c r="D826" s="587"/>
      <c r="E826" s="591">
        <v>0</v>
      </c>
      <c r="F826" s="578">
        <f>VLOOKUP(B826,'Essbase Download working'!$A$4:$C$426,3,0)</f>
        <v>0</v>
      </c>
      <c r="G826" s="578">
        <f t="shared" si="12"/>
        <v>0</v>
      </c>
      <c r="H826" s="586" t="s">
        <v>2401</v>
      </c>
    </row>
    <row r="827" spans="1:8" s="551" customFormat="1">
      <c r="B827" s="629" t="s">
        <v>293</v>
      </c>
      <c r="C827" s="520" t="s">
        <v>294</v>
      </c>
      <c r="E827" s="10">
        <v>-4325169.1015408933</v>
      </c>
      <c r="F827" s="578">
        <f>VLOOKUP(B827,'Essbase Download working'!$A$4:$C$426,3,0)</f>
        <v>-4325169.1015408933</v>
      </c>
      <c r="G827" s="578">
        <f t="shared" si="12"/>
        <v>0</v>
      </c>
    </row>
    <row r="828" spans="1:8">
      <c r="A828" s="551"/>
      <c r="B828" s="586" t="s">
        <v>2393</v>
      </c>
      <c r="C828" s="586" t="s">
        <v>2394</v>
      </c>
      <c r="D828" s="587"/>
      <c r="E828" s="591">
        <v>0</v>
      </c>
      <c r="F828" s="578">
        <f>VLOOKUP(B828,'Essbase Download working'!$A$4:$C$426,3,0)</f>
        <v>0</v>
      </c>
      <c r="G828" s="578">
        <f t="shared" si="12"/>
        <v>0</v>
      </c>
      <c r="H828" s="586" t="s">
        <v>2401</v>
      </c>
    </row>
    <row r="829" spans="1:8">
      <c r="A829" s="551"/>
      <c r="B829" s="586" t="s">
        <v>2395</v>
      </c>
      <c r="C829" s="586" t="s">
        <v>2396</v>
      </c>
      <c r="D829" s="587"/>
      <c r="E829" s="591">
        <v>0</v>
      </c>
      <c r="F829" s="578">
        <f>VLOOKUP(B829,'Essbase Download working'!$A$4:$C$426,3,0)</f>
        <v>0</v>
      </c>
      <c r="G829" s="578">
        <f t="shared" si="12"/>
        <v>0</v>
      </c>
      <c r="H829" s="586" t="s">
        <v>2401</v>
      </c>
    </row>
    <row r="830" spans="1:8">
      <c r="A830" s="551"/>
      <c r="B830" s="629" t="s">
        <v>386</v>
      </c>
      <c r="C830" s="520" t="s">
        <v>523</v>
      </c>
      <c r="D830"/>
      <c r="E830" s="10">
        <v>36750</v>
      </c>
      <c r="F830" s="578">
        <f>VLOOKUP(B830,'Essbase Download working'!$A$4:$C$426,3,0)</f>
        <v>36750</v>
      </c>
      <c r="G830" s="578">
        <f t="shared" si="12"/>
        <v>0</v>
      </c>
      <c r="H830" s="551"/>
    </row>
    <row r="831" spans="1:8">
      <c r="A831" s="551"/>
      <c r="B831" s="586" t="s">
        <v>2397</v>
      </c>
      <c r="C831" s="586" t="s">
        <v>2398</v>
      </c>
      <c r="D831" s="587"/>
      <c r="E831" s="591">
        <v>122500</v>
      </c>
      <c r="F831" s="578">
        <f>VLOOKUP(B831,'Essbase Download working'!$A$4:$C$426,3,0)</f>
        <v>122500</v>
      </c>
      <c r="G831" s="578">
        <f t="shared" si="12"/>
        <v>0</v>
      </c>
      <c r="H831" s="586" t="s">
        <v>2401</v>
      </c>
    </row>
    <row r="832" spans="1:8">
      <c r="A832" s="551"/>
      <c r="B832" s="565" t="s">
        <v>1336</v>
      </c>
      <c r="C832" s="565" t="s">
        <v>1337</v>
      </c>
      <c r="D832" s="2"/>
      <c r="E832" s="566">
        <v>-4165919.1015408933</v>
      </c>
      <c r="F832" s="578"/>
      <c r="G832" s="578"/>
    </row>
    <row r="833" spans="1:8" s="1" customFormat="1">
      <c r="B833" s="31"/>
      <c r="C833" s="31"/>
      <c r="E833" s="571"/>
      <c r="F833" s="578"/>
      <c r="G833" s="578">
        <f t="shared" si="12"/>
        <v>0</v>
      </c>
    </row>
    <row r="834" spans="1:8">
      <c r="A834" s="551"/>
      <c r="D834"/>
      <c r="F834" s="578"/>
      <c r="G834" s="578">
        <f t="shared" si="12"/>
        <v>0</v>
      </c>
    </row>
    <row r="835" spans="1:8">
      <c r="A835" s="551"/>
      <c r="B835" s="520"/>
      <c r="C835" s="520"/>
      <c r="D835"/>
      <c r="F835" s="578"/>
      <c r="G835" s="578">
        <f t="shared" si="12"/>
        <v>0</v>
      </c>
      <c r="H835" s="551"/>
    </row>
    <row r="836" spans="1:8">
      <c r="A836" s="551"/>
      <c r="B836" s="633" t="s">
        <v>207</v>
      </c>
      <c r="C836" s="520" t="s">
        <v>987</v>
      </c>
      <c r="D836"/>
      <c r="E836" s="10">
        <v>156254.5863</v>
      </c>
      <c r="F836" s="578">
        <f>VLOOKUP(B836,'Essbase Download working'!$A$4:$C$426,3,0)</f>
        <v>156254.5863</v>
      </c>
      <c r="G836" s="578">
        <f t="shared" si="12"/>
        <v>0</v>
      </c>
      <c r="H836" s="551">
        <f>VLOOKUP(B836,'Essbase Download old'!$A$1:$C$426,3,0)</f>
        <v>156254.5863</v>
      </c>
    </row>
    <row r="837" spans="1:8" s="551" customFormat="1">
      <c r="B837" s="633" t="s">
        <v>795</v>
      </c>
      <c r="C837" s="520" t="s">
        <v>357</v>
      </c>
      <c r="E837" s="10">
        <v>10000</v>
      </c>
      <c r="F837" s="578">
        <f>VLOOKUP(B837,'Essbase Download working'!$A$4:$C$426,3,0)</f>
        <v>10000</v>
      </c>
      <c r="G837" s="578">
        <f t="shared" si="12"/>
        <v>0</v>
      </c>
      <c r="H837" s="551">
        <f>VLOOKUP(B837,'Essbase Download old'!$A$1:$C$426,3,0)</f>
        <v>10000</v>
      </c>
    </row>
    <row r="838" spans="1:8">
      <c r="A838" s="551"/>
      <c r="B838" s="633" t="s">
        <v>796</v>
      </c>
      <c r="C838" s="520" t="s">
        <v>358</v>
      </c>
      <c r="D838"/>
      <c r="E838" s="10">
        <v>-166254.58629999997</v>
      </c>
      <c r="F838" s="578">
        <f>VLOOKUP(B838,'Essbase Download working'!$A$4:$C$426,3,0)</f>
        <v>-166254.58629999997</v>
      </c>
      <c r="G838" s="578">
        <f t="shared" si="12"/>
        <v>0</v>
      </c>
      <c r="H838" s="551">
        <f>VLOOKUP(B838,'Essbase Download old'!$A$1:$C$426,3,0)</f>
        <v>-166254.58629999997</v>
      </c>
    </row>
    <row r="839" spans="1:8">
      <c r="A839" s="551"/>
      <c r="B839" s="633" t="s">
        <v>2412</v>
      </c>
      <c r="C839" s="520" t="s">
        <v>2413</v>
      </c>
      <c r="D839"/>
      <c r="E839" s="564" t="s">
        <v>476</v>
      </c>
      <c r="F839" s="578"/>
      <c r="G839" s="578">
        <f t="shared" ref="G839:G902" si="13">E839-F839</f>
        <v>0</v>
      </c>
      <c r="H839" s="551"/>
    </row>
    <row r="840" spans="1:8">
      <c r="A840" s="551"/>
      <c r="B840" s="633" t="s">
        <v>2414</v>
      </c>
      <c r="C840" s="520" t="s">
        <v>2415</v>
      </c>
      <c r="D840"/>
      <c r="E840" s="564" t="s">
        <v>476</v>
      </c>
      <c r="F840" s="578"/>
      <c r="G840" s="578">
        <f t="shared" si="13"/>
        <v>0</v>
      </c>
      <c r="H840" s="551"/>
    </row>
    <row r="841" spans="1:8">
      <c r="A841" s="551"/>
      <c r="B841" s="633" t="s">
        <v>2416</v>
      </c>
      <c r="C841" s="520" t="s">
        <v>2417</v>
      </c>
      <c r="D841"/>
      <c r="E841" s="10">
        <v>0</v>
      </c>
      <c r="F841" s="578"/>
      <c r="G841" s="578">
        <f t="shared" si="13"/>
        <v>0</v>
      </c>
      <c r="H841" s="551"/>
    </row>
    <row r="842" spans="1:8">
      <c r="A842" s="551"/>
      <c r="B842" s="636" t="s">
        <v>2418</v>
      </c>
      <c r="C842" s="586" t="s">
        <v>2419</v>
      </c>
      <c r="D842" s="587"/>
      <c r="E842" s="591">
        <v>44100</v>
      </c>
      <c r="F842" s="578">
        <f>VLOOKUP(B842,'Essbase Download working'!$A$4:$C$426,3,0)</f>
        <v>44100</v>
      </c>
      <c r="G842" s="578">
        <f t="shared" si="13"/>
        <v>0</v>
      </c>
      <c r="H842" s="587" t="s">
        <v>1803</v>
      </c>
    </row>
    <row r="843" spans="1:8">
      <c r="A843" s="551"/>
      <c r="B843" s="633" t="s">
        <v>2420</v>
      </c>
      <c r="C843" s="520" t="s">
        <v>2421</v>
      </c>
      <c r="D843"/>
      <c r="E843" s="10">
        <v>0</v>
      </c>
      <c r="F843" s="578"/>
      <c r="G843" s="578">
        <f t="shared" si="13"/>
        <v>0</v>
      </c>
      <c r="H843" s="551"/>
    </row>
    <row r="844" spans="1:8">
      <c r="A844" s="551"/>
      <c r="B844" s="633" t="s">
        <v>2422</v>
      </c>
      <c r="C844" s="520" t="s">
        <v>2423</v>
      </c>
      <c r="D844"/>
      <c r="E844" s="10">
        <v>0</v>
      </c>
      <c r="F844" s="578"/>
      <c r="G844" s="578">
        <f t="shared" si="13"/>
        <v>0</v>
      </c>
      <c r="H844" s="551"/>
    </row>
    <row r="845" spans="1:8">
      <c r="A845" s="551"/>
      <c r="B845" s="633" t="s">
        <v>2424</v>
      </c>
      <c r="C845" s="520" t="s">
        <v>2425</v>
      </c>
      <c r="D845"/>
      <c r="E845" s="10">
        <v>0</v>
      </c>
      <c r="F845" s="578"/>
      <c r="G845" s="578">
        <f t="shared" si="13"/>
        <v>0</v>
      </c>
      <c r="H845" s="551"/>
    </row>
    <row r="846" spans="1:8">
      <c r="A846" s="551"/>
      <c r="B846" s="633" t="s">
        <v>2426</v>
      </c>
      <c r="C846" s="520" t="s">
        <v>2427</v>
      </c>
      <c r="D846"/>
      <c r="E846" s="10">
        <v>0</v>
      </c>
      <c r="F846" s="578"/>
      <c r="G846" s="578">
        <f t="shared" si="13"/>
        <v>0</v>
      </c>
      <c r="H846" s="551"/>
    </row>
    <row r="847" spans="1:8">
      <c r="A847" s="551"/>
      <c r="B847" s="636" t="s">
        <v>2428</v>
      </c>
      <c r="C847" s="586" t="s">
        <v>2429</v>
      </c>
      <c r="D847" s="587"/>
      <c r="E847" s="591">
        <v>52461.36</v>
      </c>
      <c r="F847" s="578">
        <f>VLOOKUP(B847,'Essbase Download working'!$A$4:$C$426,3,0)</f>
        <v>52461.36</v>
      </c>
      <c r="G847" s="578">
        <f t="shared" si="13"/>
        <v>0</v>
      </c>
      <c r="H847" s="587" t="s">
        <v>1803</v>
      </c>
    </row>
    <row r="848" spans="1:8">
      <c r="A848" s="551"/>
      <c r="B848" s="636" t="s">
        <v>2430</v>
      </c>
      <c r="C848" s="586" t="s">
        <v>2431</v>
      </c>
      <c r="D848" s="587"/>
      <c r="E848" s="591">
        <v>53095.160574594396</v>
      </c>
      <c r="F848" s="578">
        <f>VLOOKUP(B848,'Essbase Download working'!$A$4:$C$426,3,0)</f>
        <v>53095.160574594396</v>
      </c>
      <c r="G848" s="578">
        <f t="shared" si="13"/>
        <v>0</v>
      </c>
      <c r="H848" s="587" t="s">
        <v>1803</v>
      </c>
    </row>
    <row r="849" spans="1:8">
      <c r="A849" s="551"/>
      <c r="B849" s="633" t="s">
        <v>2432</v>
      </c>
      <c r="C849" s="520" t="s">
        <v>2433</v>
      </c>
      <c r="D849"/>
      <c r="E849" s="10">
        <v>0</v>
      </c>
      <c r="F849" s="578"/>
      <c r="G849" s="578">
        <f t="shared" si="13"/>
        <v>0</v>
      </c>
      <c r="H849" s="551"/>
    </row>
    <row r="850" spans="1:8">
      <c r="A850" s="551"/>
      <c r="B850" s="633" t="s">
        <v>2434</v>
      </c>
      <c r="C850" s="520" t="s">
        <v>2435</v>
      </c>
      <c r="D850"/>
      <c r="E850" s="10">
        <v>0</v>
      </c>
      <c r="F850" s="578"/>
      <c r="G850" s="578">
        <f t="shared" si="13"/>
        <v>0</v>
      </c>
      <c r="H850" s="551"/>
    </row>
    <row r="851" spans="1:8">
      <c r="A851" s="551"/>
      <c r="B851" s="633" t="s">
        <v>2436</v>
      </c>
      <c r="C851" s="520" t="s">
        <v>2437</v>
      </c>
      <c r="D851"/>
      <c r="E851" s="10">
        <v>0</v>
      </c>
      <c r="F851" s="578"/>
      <c r="G851" s="578">
        <f t="shared" si="13"/>
        <v>0</v>
      </c>
      <c r="H851" s="551"/>
    </row>
    <row r="852" spans="1:8">
      <c r="A852" s="551"/>
      <c r="B852" s="633" t="s">
        <v>2438</v>
      </c>
      <c r="C852" s="520" t="s">
        <v>2439</v>
      </c>
      <c r="D852"/>
      <c r="E852" s="10">
        <v>0</v>
      </c>
      <c r="F852" s="578"/>
      <c r="G852" s="578">
        <f t="shared" si="13"/>
        <v>0</v>
      </c>
      <c r="H852" s="551"/>
    </row>
    <row r="853" spans="1:8">
      <c r="A853" s="551"/>
      <c r="B853" s="636" t="s">
        <v>2440</v>
      </c>
      <c r="C853" s="586" t="s">
        <v>2441</v>
      </c>
      <c r="D853" s="587"/>
      <c r="E853" s="591">
        <v>71050</v>
      </c>
      <c r="F853" s="578">
        <f>VLOOKUP(B853,'Essbase Download working'!$A$4:$C$426,3,0)</f>
        <v>71050</v>
      </c>
      <c r="G853" s="578">
        <f t="shared" si="13"/>
        <v>0</v>
      </c>
      <c r="H853" s="587" t="s">
        <v>1803</v>
      </c>
    </row>
    <row r="854" spans="1:8">
      <c r="A854" s="551"/>
      <c r="B854" s="636" t="s">
        <v>2442</v>
      </c>
      <c r="C854" s="586" t="s">
        <v>2443</v>
      </c>
      <c r="D854" s="587"/>
      <c r="E854" s="591">
        <v>5390</v>
      </c>
      <c r="F854" s="578">
        <f>VLOOKUP(B854,'Essbase Download working'!$A$4:$C$426,3,0)</f>
        <v>5390</v>
      </c>
      <c r="G854" s="578">
        <f t="shared" si="13"/>
        <v>0</v>
      </c>
      <c r="H854" s="587" t="s">
        <v>1803</v>
      </c>
    </row>
    <row r="855" spans="1:8">
      <c r="A855" s="551"/>
      <c r="B855" s="633" t="s">
        <v>2444</v>
      </c>
      <c r="C855" s="520" t="s">
        <v>2445</v>
      </c>
      <c r="D855"/>
      <c r="E855" s="10">
        <v>0</v>
      </c>
      <c r="F855" s="578"/>
      <c r="G855" s="578">
        <f t="shared" si="13"/>
        <v>0</v>
      </c>
      <c r="H855" s="551"/>
    </row>
    <row r="856" spans="1:8">
      <c r="A856" s="551"/>
      <c r="B856" s="633" t="s">
        <v>2446</v>
      </c>
      <c r="C856" s="520" t="s">
        <v>2447</v>
      </c>
      <c r="D856"/>
      <c r="E856" s="10">
        <v>0</v>
      </c>
      <c r="F856" s="578"/>
      <c r="G856" s="578">
        <f t="shared" si="13"/>
        <v>0</v>
      </c>
      <c r="H856" s="551"/>
    </row>
    <row r="857" spans="1:8" s="587" customFormat="1">
      <c r="B857" s="636" t="s">
        <v>2448</v>
      </c>
      <c r="C857" s="586" t="s">
        <v>2449</v>
      </c>
      <c r="E857" s="591">
        <v>58800</v>
      </c>
      <c r="F857" s="578">
        <f>VLOOKUP(B857,'Essbase Download working'!$A$4:$C$426,3,0)</f>
        <v>58800</v>
      </c>
      <c r="G857" s="578">
        <f t="shared" si="13"/>
        <v>0</v>
      </c>
      <c r="H857" s="587" t="s">
        <v>1803</v>
      </c>
    </row>
    <row r="858" spans="1:8">
      <c r="A858" s="551"/>
      <c r="B858" s="633" t="s">
        <v>2450</v>
      </c>
      <c r="C858" s="520" t="s">
        <v>2451</v>
      </c>
      <c r="D858"/>
      <c r="E858" s="10">
        <v>0</v>
      </c>
      <c r="F858" s="578"/>
      <c r="G858" s="578">
        <f t="shared" si="13"/>
        <v>0</v>
      </c>
      <c r="H858" s="551"/>
    </row>
    <row r="859" spans="1:8" s="587" customFormat="1">
      <c r="B859" s="636" t="s">
        <v>2452</v>
      </c>
      <c r="C859" s="586" t="s">
        <v>2453</v>
      </c>
      <c r="E859" s="591">
        <v>19600</v>
      </c>
      <c r="F859" s="578">
        <f>VLOOKUP(B859,'Essbase Download working'!$A$4:$C$426,3,0)</f>
        <v>19600</v>
      </c>
      <c r="G859" s="578">
        <f t="shared" si="13"/>
        <v>0</v>
      </c>
      <c r="H859" s="587" t="s">
        <v>1803</v>
      </c>
    </row>
    <row r="860" spans="1:8" s="587" customFormat="1">
      <c r="B860" s="636" t="s">
        <v>2454</v>
      </c>
      <c r="C860" s="586" t="s">
        <v>2455</v>
      </c>
      <c r="E860" s="591">
        <v>7350</v>
      </c>
      <c r="F860" s="578">
        <f>VLOOKUP(B860,'Essbase Download working'!$A$4:$C$426,3,0)</f>
        <v>7350</v>
      </c>
      <c r="G860" s="578">
        <f t="shared" si="13"/>
        <v>0</v>
      </c>
      <c r="H860" s="587" t="s">
        <v>1803</v>
      </c>
    </row>
    <row r="861" spans="1:8" s="587" customFormat="1">
      <c r="B861" s="636" t="s">
        <v>2456</v>
      </c>
      <c r="C861" s="586" t="s">
        <v>2457</v>
      </c>
      <c r="E861" s="591">
        <v>22540</v>
      </c>
      <c r="F861" s="578">
        <f>VLOOKUP(B861,'Essbase Download working'!$A$4:$C$426,3,0)</f>
        <v>22540</v>
      </c>
      <c r="G861" s="578">
        <f t="shared" si="13"/>
        <v>0</v>
      </c>
      <c r="H861" s="587" t="s">
        <v>1803</v>
      </c>
    </row>
    <row r="862" spans="1:8" s="587" customFormat="1">
      <c r="B862" s="636" t="s">
        <v>2458</v>
      </c>
      <c r="C862" s="586" t="s">
        <v>2459</v>
      </c>
      <c r="E862" s="591">
        <v>36750</v>
      </c>
      <c r="F862" s="578">
        <f>VLOOKUP(B862,'Essbase Download working'!$A$4:$C$426,3,0)</f>
        <v>36750</v>
      </c>
      <c r="G862" s="578">
        <f t="shared" si="13"/>
        <v>0</v>
      </c>
      <c r="H862" s="587" t="s">
        <v>1803</v>
      </c>
    </row>
    <row r="863" spans="1:8" s="587" customFormat="1">
      <c r="B863" s="636" t="s">
        <v>2460</v>
      </c>
      <c r="C863" s="586" t="s">
        <v>2461</v>
      </c>
      <c r="E863" s="591">
        <v>26950</v>
      </c>
      <c r="F863" s="578">
        <f>VLOOKUP(B863,'Essbase Download working'!$A$4:$C$426,3,0)</f>
        <v>26950</v>
      </c>
      <c r="G863" s="578">
        <f t="shared" si="13"/>
        <v>0</v>
      </c>
      <c r="H863" s="587" t="s">
        <v>1803</v>
      </c>
    </row>
    <row r="864" spans="1:8" s="587" customFormat="1">
      <c r="B864" s="636" t="s">
        <v>2462</v>
      </c>
      <c r="C864" s="586" t="s">
        <v>2463</v>
      </c>
      <c r="E864" s="591">
        <v>22050</v>
      </c>
      <c r="F864" s="578">
        <f>VLOOKUP(B864,'Essbase Download working'!$A$4:$C$426,3,0)</f>
        <v>22050</v>
      </c>
      <c r="G864" s="578">
        <f t="shared" si="13"/>
        <v>0</v>
      </c>
      <c r="H864" s="587" t="s">
        <v>1803</v>
      </c>
    </row>
    <row r="865" spans="1:8">
      <c r="A865" s="551"/>
      <c r="B865" s="633" t="s">
        <v>2464</v>
      </c>
      <c r="C865" s="520" t="s">
        <v>2465</v>
      </c>
      <c r="D865"/>
      <c r="E865" s="10">
        <v>0</v>
      </c>
      <c r="F865" s="578"/>
      <c r="G865" s="578">
        <f t="shared" si="13"/>
        <v>0</v>
      </c>
      <c r="H865" s="551"/>
    </row>
    <row r="866" spans="1:8">
      <c r="A866" s="551"/>
      <c r="B866" s="633" t="s">
        <v>2466</v>
      </c>
      <c r="C866" s="520" t="s">
        <v>2467</v>
      </c>
      <c r="D866"/>
      <c r="E866" s="10">
        <v>0</v>
      </c>
      <c r="F866" s="578"/>
      <c r="G866" s="578">
        <f t="shared" si="13"/>
        <v>0</v>
      </c>
      <c r="H866" s="551"/>
    </row>
    <row r="867" spans="1:8" s="587" customFormat="1">
      <c r="B867" s="636" t="s">
        <v>2468</v>
      </c>
      <c r="C867" s="586" t="s">
        <v>2469</v>
      </c>
      <c r="E867" s="591">
        <v>71050</v>
      </c>
      <c r="F867" s="578">
        <f>VLOOKUP(B867,'Essbase Download working'!$A$4:$C$426,3,0)</f>
        <v>71050</v>
      </c>
      <c r="G867" s="578">
        <f t="shared" si="13"/>
        <v>0</v>
      </c>
      <c r="H867" s="587" t="s">
        <v>1803</v>
      </c>
    </row>
    <row r="868" spans="1:8">
      <c r="A868" s="551"/>
      <c r="B868" s="633" t="s">
        <v>2470</v>
      </c>
      <c r="C868" s="520" t="s">
        <v>2471</v>
      </c>
      <c r="D868"/>
      <c r="E868" s="10">
        <v>0</v>
      </c>
      <c r="F868" s="578"/>
      <c r="G868" s="578">
        <f t="shared" si="13"/>
        <v>0</v>
      </c>
      <c r="H868" s="551"/>
    </row>
    <row r="869" spans="1:8">
      <c r="A869" s="551"/>
      <c r="B869" s="633" t="s">
        <v>2472</v>
      </c>
      <c r="C869" s="520" t="s">
        <v>2473</v>
      </c>
      <c r="D869"/>
      <c r="E869" s="10">
        <v>0</v>
      </c>
      <c r="F869" s="578"/>
      <c r="G869" s="578">
        <f t="shared" si="13"/>
        <v>0</v>
      </c>
      <c r="H869" s="551"/>
    </row>
    <row r="870" spans="1:8" s="587" customFormat="1">
      <c r="B870" s="636" t="s">
        <v>2474</v>
      </c>
      <c r="C870" s="586" t="s">
        <v>2475</v>
      </c>
      <c r="E870" s="591">
        <v>140287</v>
      </c>
      <c r="F870" s="578">
        <f>VLOOKUP(B870,'Essbase Download working'!$A$4:$C$426,3,0)</f>
        <v>140287</v>
      </c>
      <c r="G870" s="578">
        <f t="shared" si="13"/>
        <v>0</v>
      </c>
      <c r="H870" s="587" t="s">
        <v>1803</v>
      </c>
    </row>
    <row r="871" spans="1:8">
      <c r="A871" s="551"/>
      <c r="B871" s="633" t="s">
        <v>2476</v>
      </c>
      <c r="C871" s="520" t="s">
        <v>2477</v>
      </c>
      <c r="D871"/>
      <c r="E871" s="10">
        <v>0</v>
      </c>
      <c r="F871" s="578"/>
      <c r="G871" s="578">
        <f t="shared" si="13"/>
        <v>0</v>
      </c>
      <c r="H871" s="551"/>
    </row>
    <row r="872" spans="1:8">
      <c r="A872" s="551"/>
      <c r="B872" s="633" t="s">
        <v>2478</v>
      </c>
      <c r="C872" s="520" t="s">
        <v>2479</v>
      </c>
      <c r="D872"/>
      <c r="E872" s="10">
        <v>0</v>
      </c>
      <c r="F872" s="578"/>
      <c r="G872" s="578">
        <f t="shared" si="13"/>
        <v>0</v>
      </c>
      <c r="H872" s="551"/>
    </row>
    <row r="873" spans="1:8">
      <c r="A873" s="551"/>
      <c r="B873" s="633" t="s">
        <v>2480</v>
      </c>
      <c r="C873" s="520" t="s">
        <v>2481</v>
      </c>
      <c r="D873"/>
      <c r="E873" s="564" t="s">
        <v>476</v>
      </c>
      <c r="F873" s="578"/>
      <c r="G873" s="578">
        <f t="shared" si="13"/>
        <v>0</v>
      </c>
      <c r="H873" s="551"/>
    </row>
    <row r="874" spans="1:8">
      <c r="A874" s="551"/>
      <c r="B874" s="633" t="s">
        <v>2482</v>
      </c>
      <c r="C874" s="520" t="s">
        <v>2483</v>
      </c>
      <c r="D874"/>
      <c r="E874" s="10">
        <v>0</v>
      </c>
      <c r="F874" s="578"/>
      <c r="G874" s="578">
        <f t="shared" si="13"/>
        <v>0</v>
      </c>
      <c r="H874" s="551"/>
    </row>
    <row r="875" spans="1:8">
      <c r="A875" s="551"/>
      <c r="B875" s="633" t="s">
        <v>2484</v>
      </c>
      <c r="C875" s="520" t="s">
        <v>2485</v>
      </c>
      <c r="D875"/>
      <c r="E875" s="10">
        <v>0</v>
      </c>
      <c r="F875" s="578"/>
      <c r="G875" s="578">
        <f t="shared" si="13"/>
        <v>0</v>
      </c>
      <c r="H875" s="551"/>
    </row>
    <row r="876" spans="1:8">
      <c r="A876" s="551"/>
      <c r="B876" s="633" t="s">
        <v>2486</v>
      </c>
      <c r="C876" s="520" t="s">
        <v>2487</v>
      </c>
      <c r="D876"/>
      <c r="E876" s="10">
        <v>0</v>
      </c>
      <c r="F876" s="578"/>
      <c r="G876" s="578">
        <f t="shared" si="13"/>
        <v>0</v>
      </c>
      <c r="H876" s="551"/>
    </row>
    <row r="877" spans="1:8">
      <c r="A877" s="551"/>
      <c r="B877" s="633" t="s">
        <v>2488</v>
      </c>
      <c r="C877" s="520" t="s">
        <v>2489</v>
      </c>
      <c r="D877"/>
      <c r="E877" s="10">
        <v>0</v>
      </c>
      <c r="F877" s="578"/>
      <c r="G877" s="578">
        <f t="shared" si="13"/>
        <v>0</v>
      </c>
      <c r="H877" s="551"/>
    </row>
    <row r="878" spans="1:8" s="587" customFormat="1">
      <c r="B878" s="636" t="s">
        <v>2490</v>
      </c>
      <c r="C878" s="586" t="s">
        <v>2491</v>
      </c>
      <c r="E878" s="591">
        <v>100842</v>
      </c>
      <c r="F878" s="578">
        <f>VLOOKUP(B878,'Essbase Download working'!$A$4:$C$426,3,0)</f>
        <v>100842</v>
      </c>
      <c r="G878" s="578">
        <f t="shared" si="13"/>
        <v>0</v>
      </c>
      <c r="H878" s="587" t="s">
        <v>1803</v>
      </c>
    </row>
    <row r="879" spans="1:8" s="587" customFormat="1">
      <c r="B879" s="636" t="s">
        <v>2492</v>
      </c>
      <c r="C879" s="586" t="s">
        <v>2493</v>
      </c>
      <c r="E879" s="591">
        <v>103661.98016944644</v>
      </c>
      <c r="F879" s="578">
        <f>VLOOKUP(B879,'Essbase Download working'!$A$4:$C$426,3,0)</f>
        <v>103661.98016944644</v>
      </c>
      <c r="G879" s="578">
        <f t="shared" si="13"/>
        <v>0</v>
      </c>
      <c r="H879" s="587" t="s">
        <v>1803</v>
      </c>
    </row>
    <row r="880" spans="1:8" s="587" customFormat="1">
      <c r="B880" s="636" t="s">
        <v>2494</v>
      </c>
      <c r="C880" s="586" t="s">
        <v>2495</v>
      </c>
      <c r="E880" s="591">
        <v>24500</v>
      </c>
      <c r="F880" s="578">
        <f>VLOOKUP(B880,'Essbase Download working'!$A$4:$C$426,3,0)</f>
        <v>24500</v>
      </c>
      <c r="G880" s="578">
        <f t="shared" si="13"/>
        <v>0</v>
      </c>
      <c r="H880" s="587" t="s">
        <v>1803</v>
      </c>
    </row>
    <row r="881" spans="1:8" s="587" customFormat="1">
      <c r="B881" s="636" t="s">
        <v>2496</v>
      </c>
      <c r="C881" s="586" t="s">
        <v>2497</v>
      </c>
      <c r="E881" s="591">
        <v>19404</v>
      </c>
      <c r="F881" s="578">
        <f>VLOOKUP(B881,'Essbase Download working'!$A$4:$C$426,3,0)</f>
        <v>19404</v>
      </c>
      <c r="G881" s="578">
        <f t="shared" si="13"/>
        <v>0</v>
      </c>
      <c r="H881" s="587" t="s">
        <v>1803</v>
      </c>
    </row>
    <row r="882" spans="1:8" s="587" customFormat="1">
      <c r="B882" s="636" t="s">
        <v>2498</v>
      </c>
      <c r="C882" s="586" t="s">
        <v>2499</v>
      </c>
      <c r="E882" s="591">
        <v>12250</v>
      </c>
      <c r="F882" s="578">
        <f>VLOOKUP(B882,'Essbase Download working'!$A$4:$C$426,3,0)</f>
        <v>12250</v>
      </c>
      <c r="G882" s="578">
        <f t="shared" si="13"/>
        <v>0</v>
      </c>
      <c r="H882" s="587" t="s">
        <v>1803</v>
      </c>
    </row>
    <row r="883" spans="1:8" s="587" customFormat="1">
      <c r="B883" s="636" t="s">
        <v>2500</v>
      </c>
      <c r="C883" s="586" t="s">
        <v>2501</v>
      </c>
      <c r="E883" s="591">
        <v>9800</v>
      </c>
      <c r="F883" s="578">
        <f>VLOOKUP(B883,'Essbase Download working'!$A$4:$C$426,3,0)</f>
        <v>9800</v>
      </c>
      <c r="G883" s="578">
        <f t="shared" si="13"/>
        <v>0</v>
      </c>
      <c r="H883" s="587" t="s">
        <v>1803</v>
      </c>
    </row>
    <row r="884" spans="1:8" s="587" customFormat="1">
      <c r="B884" s="636" t="s">
        <v>2502</v>
      </c>
      <c r="C884" s="586" t="s">
        <v>2503</v>
      </c>
      <c r="E884" s="591">
        <v>78890</v>
      </c>
      <c r="F884" s="578">
        <f>VLOOKUP(B884,'Essbase Download working'!$A$4:$C$426,3,0)</f>
        <v>78890</v>
      </c>
      <c r="G884" s="578">
        <f t="shared" si="13"/>
        <v>0</v>
      </c>
      <c r="H884" s="587" t="s">
        <v>1803</v>
      </c>
    </row>
    <row r="885" spans="1:8">
      <c r="A885" s="551"/>
      <c r="B885" s="633" t="s">
        <v>2504</v>
      </c>
      <c r="C885" s="520" t="s">
        <v>2505</v>
      </c>
      <c r="D885"/>
      <c r="E885" s="10">
        <v>0</v>
      </c>
      <c r="F885" s="578"/>
      <c r="G885" s="578">
        <f t="shared" si="13"/>
        <v>0</v>
      </c>
      <c r="H885" s="551"/>
    </row>
    <row r="886" spans="1:8">
      <c r="A886" s="551"/>
      <c r="B886" s="633" t="s">
        <v>2506</v>
      </c>
      <c r="C886" s="520" t="s">
        <v>2507</v>
      </c>
      <c r="D886"/>
      <c r="E886" s="10">
        <v>0</v>
      </c>
      <c r="F886" s="578"/>
      <c r="G886" s="578">
        <f t="shared" si="13"/>
        <v>0</v>
      </c>
      <c r="H886" s="551"/>
    </row>
    <row r="887" spans="1:8">
      <c r="A887" s="551"/>
      <c r="B887" s="633" t="s">
        <v>2508</v>
      </c>
      <c r="C887" s="520" t="s">
        <v>2509</v>
      </c>
      <c r="D887"/>
      <c r="E887" s="10">
        <v>0</v>
      </c>
      <c r="F887" s="578"/>
      <c r="G887" s="578">
        <f t="shared" si="13"/>
        <v>0</v>
      </c>
      <c r="H887" s="551"/>
    </row>
    <row r="888" spans="1:8" s="587" customFormat="1">
      <c r="B888" s="636" t="s">
        <v>2510</v>
      </c>
      <c r="C888" s="586" t="s">
        <v>2511</v>
      </c>
      <c r="E888" s="591">
        <v>71827.14</v>
      </c>
      <c r="F888" s="578">
        <f>VLOOKUP(B888,'Essbase Download working'!$A$4:$C$426,3,0)</f>
        <v>71827.14</v>
      </c>
      <c r="G888" s="578">
        <f t="shared" si="13"/>
        <v>0</v>
      </c>
      <c r="H888" s="587" t="s">
        <v>1803</v>
      </c>
    </row>
    <row r="889" spans="1:8">
      <c r="A889" s="551"/>
      <c r="B889" s="633" t="s">
        <v>2512</v>
      </c>
      <c r="C889" s="520" t="s">
        <v>2513</v>
      </c>
      <c r="D889"/>
      <c r="E889" s="10">
        <v>0</v>
      </c>
      <c r="F889" s="578"/>
      <c r="G889" s="578">
        <f t="shared" si="13"/>
        <v>0</v>
      </c>
      <c r="H889" s="551"/>
    </row>
    <row r="890" spans="1:8">
      <c r="A890" s="551"/>
      <c r="B890" s="633" t="s">
        <v>2514</v>
      </c>
      <c r="C890" s="520" t="s">
        <v>2515</v>
      </c>
      <c r="D890"/>
      <c r="E890" s="10">
        <v>0</v>
      </c>
      <c r="F890" s="578"/>
      <c r="G890" s="578">
        <f t="shared" si="13"/>
        <v>0</v>
      </c>
      <c r="H890" s="551"/>
    </row>
    <row r="891" spans="1:8" s="587" customFormat="1">
      <c r="B891" s="636" t="s">
        <v>2516</v>
      </c>
      <c r="C891" s="586" t="s">
        <v>2517</v>
      </c>
      <c r="E891" s="591">
        <v>264600</v>
      </c>
      <c r="F891" s="578">
        <f>VLOOKUP(B891,'Essbase Download working'!$A$4:$C$426,3,0)</f>
        <v>264600</v>
      </c>
      <c r="G891" s="578">
        <f t="shared" si="13"/>
        <v>0</v>
      </c>
      <c r="H891" s="587" t="s">
        <v>1803</v>
      </c>
    </row>
    <row r="892" spans="1:8" s="587" customFormat="1">
      <c r="B892" s="636" t="s">
        <v>2518</v>
      </c>
      <c r="C892" s="586" t="s">
        <v>2519</v>
      </c>
      <c r="E892" s="591">
        <v>39200</v>
      </c>
      <c r="F892" s="578">
        <f>VLOOKUP(B892,'Essbase Download working'!$A$4:$C$426,3,0)</f>
        <v>39200</v>
      </c>
      <c r="G892" s="578">
        <f t="shared" si="13"/>
        <v>0</v>
      </c>
      <c r="H892" s="587" t="s">
        <v>1803</v>
      </c>
    </row>
    <row r="893" spans="1:8" s="587" customFormat="1">
      <c r="B893" s="636" t="s">
        <v>2520</v>
      </c>
      <c r="C893" s="586" t="s">
        <v>2521</v>
      </c>
      <c r="E893" s="591">
        <v>14700</v>
      </c>
      <c r="F893" s="578">
        <f>VLOOKUP(B893,'Essbase Download working'!$A$4:$C$426,3,0)</f>
        <v>14700</v>
      </c>
      <c r="G893" s="578">
        <f t="shared" si="13"/>
        <v>0</v>
      </c>
      <c r="H893" s="587" t="s">
        <v>1803</v>
      </c>
    </row>
    <row r="894" spans="1:8">
      <c r="A894" s="551"/>
      <c r="B894" s="633" t="s">
        <v>2522</v>
      </c>
      <c r="C894" s="520" t="s">
        <v>2523</v>
      </c>
      <c r="D894"/>
      <c r="E894" s="10">
        <v>0</v>
      </c>
      <c r="F894" s="578"/>
      <c r="G894" s="578">
        <f t="shared" si="13"/>
        <v>0</v>
      </c>
      <c r="H894" s="551"/>
    </row>
    <row r="895" spans="1:8">
      <c r="A895" s="551"/>
      <c r="B895" s="633" t="s">
        <v>2524</v>
      </c>
      <c r="C895" s="520" t="s">
        <v>2525</v>
      </c>
      <c r="D895"/>
      <c r="E895" s="10">
        <v>0</v>
      </c>
      <c r="F895" s="578"/>
      <c r="G895" s="578">
        <f t="shared" si="13"/>
        <v>0</v>
      </c>
      <c r="H895" s="551"/>
    </row>
    <row r="896" spans="1:8">
      <c r="A896" s="551"/>
      <c r="B896" s="633" t="s">
        <v>2526</v>
      </c>
      <c r="C896" s="520" t="s">
        <v>2527</v>
      </c>
      <c r="D896"/>
      <c r="E896" s="10">
        <v>0</v>
      </c>
      <c r="F896" s="578"/>
      <c r="G896" s="578">
        <f t="shared" si="13"/>
        <v>0</v>
      </c>
      <c r="H896" s="551"/>
    </row>
    <row r="897" spans="1:8" s="587" customFormat="1">
      <c r="B897" s="636" t="s">
        <v>2528</v>
      </c>
      <c r="C897" s="586" t="s">
        <v>2529</v>
      </c>
      <c r="E897" s="591">
        <v>44314.945887983915</v>
      </c>
      <c r="F897" s="578">
        <f>VLOOKUP(B897,'Essbase Download working'!$A$4:$C$426,3,0)</f>
        <v>44314.945887983915</v>
      </c>
      <c r="G897" s="578">
        <f t="shared" si="13"/>
        <v>0</v>
      </c>
      <c r="H897" s="587" t="s">
        <v>1803</v>
      </c>
    </row>
    <row r="898" spans="1:8" s="587" customFormat="1">
      <c r="B898" s="636" t="s">
        <v>2530</v>
      </c>
      <c r="C898" s="586" t="s">
        <v>2531</v>
      </c>
      <c r="E898" s="591">
        <v>22553.963441847929</v>
      </c>
      <c r="F898" s="578">
        <f>VLOOKUP(B898,'Essbase Download working'!$A$4:$C$426,3,0)</f>
        <v>22553.963441847929</v>
      </c>
      <c r="G898" s="578">
        <f t="shared" si="13"/>
        <v>0</v>
      </c>
      <c r="H898" s="587" t="s">
        <v>1803</v>
      </c>
    </row>
    <row r="899" spans="1:8" s="587" customFormat="1">
      <c r="B899" s="636" t="s">
        <v>2532</v>
      </c>
      <c r="C899" s="586" t="s">
        <v>2533</v>
      </c>
      <c r="E899" s="591">
        <v>13267.444724419563</v>
      </c>
      <c r="F899" s="578">
        <f>VLOOKUP(B899,'Essbase Download working'!$A$4:$C$426,3,0)</f>
        <v>13267.444724419563</v>
      </c>
      <c r="G899" s="578">
        <f t="shared" si="13"/>
        <v>0</v>
      </c>
      <c r="H899" s="587" t="s">
        <v>1803</v>
      </c>
    </row>
    <row r="900" spans="1:8" s="587" customFormat="1">
      <c r="B900" s="636" t="s">
        <v>2534</v>
      </c>
      <c r="C900" s="586" t="s">
        <v>2535</v>
      </c>
      <c r="E900" s="591">
        <v>5326.9459242989751</v>
      </c>
      <c r="F900" s="578">
        <f>VLOOKUP(B900,'Essbase Download working'!$A$4:$C$426,3,0)</f>
        <v>5326.9459242989751</v>
      </c>
      <c r="G900" s="578">
        <f t="shared" si="13"/>
        <v>0</v>
      </c>
      <c r="H900" s="587" t="s">
        <v>1803</v>
      </c>
    </row>
    <row r="901" spans="1:8">
      <c r="A901" s="551"/>
      <c r="B901" s="633" t="s">
        <v>2536</v>
      </c>
      <c r="C901" s="520" t="s">
        <v>2537</v>
      </c>
      <c r="D901"/>
      <c r="E901" s="10">
        <v>0</v>
      </c>
      <c r="F901" s="578"/>
      <c r="G901" s="578">
        <f t="shared" si="13"/>
        <v>0</v>
      </c>
      <c r="H901" s="551"/>
    </row>
    <row r="902" spans="1:8" s="587" customFormat="1">
      <c r="B902" s="636" t="s">
        <v>2538</v>
      </c>
      <c r="C902" s="586" t="s">
        <v>2539</v>
      </c>
      <c r="E902" s="591">
        <v>12476.068186738457</v>
      </c>
      <c r="F902" s="578">
        <f>VLOOKUP(B902,'Essbase Download working'!$A$4:$C$426,3,0)</f>
        <v>12476.068186738457</v>
      </c>
      <c r="G902" s="578">
        <f t="shared" si="13"/>
        <v>0</v>
      </c>
      <c r="H902" s="587" t="s">
        <v>1803</v>
      </c>
    </row>
    <row r="903" spans="1:8" s="587" customFormat="1">
      <c r="B903" s="636" t="s">
        <v>2540</v>
      </c>
      <c r="C903" s="586" t="s">
        <v>2541</v>
      </c>
      <c r="E903" s="591">
        <v>44288.135961650376</v>
      </c>
      <c r="F903" s="578">
        <f>VLOOKUP(B903,'Essbase Download working'!$A$4:$C$426,3,0)</f>
        <v>44288.135961650376</v>
      </c>
      <c r="G903" s="578">
        <f t="shared" ref="G903:G966" si="14">E903-F903</f>
        <v>0</v>
      </c>
      <c r="H903" s="587" t="s">
        <v>1803</v>
      </c>
    </row>
    <row r="904" spans="1:8" s="587" customFormat="1">
      <c r="B904" s="636" t="s">
        <v>2542</v>
      </c>
      <c r="C904" s="586" t="s">
        <v>2543</v>
      </c>
      <c r="E904" s="591">
        <v>30039.512194603369</v>
      </c>
      <c r="F904" s="578">
        <f>VLOOKUP(B904,'Essbase Download working'!$A$4:$C$426,3,0)</f>
        <v>30039.512194603369</v>
      </c>
      <c r="G904" s="578">
        <f t="shared" si="14"/>
        <v>0</v>
      </c>
      <c r="H904" s="587" t="s">
        <v>1803</v>
      </c>
    </row>
    <row r="905" spans="1:8" s="587" customFormat="1">
      <c r="B905" s="636" t="s">
        <v>2544</v>
      </c>
      <c r="C905" s="586" t="s">
        <v>2545</v>
      </c>
      <c r="E905" s="591">
        <v>20758.984666915119</v>
      </c>
      <c r="F905" s="578">
        <f>VLOOKUP(B905,'Essbase Download working'!$A$4:$C$426,3,0)</f>
        <v>20758.984666915119</v>
      </c>
      <c r="G905" s="578">
        <f t="shared" si="14"/>
        <v>0</v>
      </c>
      <c r="H905" s="587" t="s">
        <v>1803</v>
      </c>
    </row>
    <row r="906" spans="1:8">
      <c r="A906" s="551"/>
      <c r="B906" s="633" t="s">
        <v>2546</v>
      </c>
      <c r="C906" s="520" t="s">
        <v>2547</v>
      </c>
      <c r="D906"/>
      <c r="E906" s="10">
        <v>0</v>
      </c>
      <c r="F906" s="578"/>
      <c r="G906" s="578">
        <f t="shared" si="14"/>
        <v>0</v>
      </c>
      <c r="H906" s="551"/>
    </row>
    <row r="907" spans="1:8">
      <c r="A907" s="551"/>
      <c r="B907" s="633" t="s">
        <v>2548</v>
      </c>
      <c r="C907" s="520" t="s">
        <v>2549</v>
      </c>
      <c r="D907"/>
      <c r="E907" s="564" t="s">
        <v>476</v>
      </c>
      <c r="F907" s="578"/>
      <c r="G907" s="578">
        <f t="shared" si="14"/>
        <v>0</v>
      </c>
      <c r="H907" s="551"/>
    </row>
    <row r="908" spans="1:8">
      <c r="A908" s="551"/>
      <c r="B908" s="633" t="s">
        <v>2550</v>
      </c>
      <c r="C908" s="520" t="s">
        <v>2551</v>
      </c>
      <c r="D908"/>
      <c r="E908" s="10">
        <v>0</v>
      </c>
      <c r="F908" s="578"/>
      <c r="G908" s="578">
        <f t="shared" si="14"/>
        <v>0</v>
      </c>
      <c r="H908" s="551"/>
    </row>
    <row r="909" spans="1:8" s="587" customFormat="1">
      <c r="B909" s="636" t="s">
        <v>2552</v>
      </c>
      <c r="C909" s="586" t="s">
        <v>2553</v>
      </c>
      <c r="E909" s="591">
        <v>46687.290565479445</v>
      </c>
      <c r="F909" s="578">
        <f>VLOOKUP(B909,'Essbase Download working'!$A$4:$C$426,3,0)</f>
        <v>46687.290565479445</v>
      </c>
      <c r="G909" s="578">
        <f t="shared" si="14"/>
        <v>0</v>
      </c>
      <c r="H909" s="587" t="s">
        <v>1803</v>
      </c>
    </row>
    <row r="910" spans="1:8">
      <c r="A910" s="551"/>
      <c r="B910" s="633" t="s">
        <v>2554</v>
      </c>
      <c r="C910" s="520" t="s">
        <v>2555</v>
      </c>
      <c r="D910"/>
      <c r="E910" s="564" t="s">
        <v>476</v>
      </c>
      <c r="F910" s="578"/>
      <c r="G910" s="578">
        <f t="shared" si="14"/>
        <v>0</v>
      </c>
      <c r="H910" s="551"/>
    </row>
    <row r="911" spans="1:8">
      <c r="A911" s="551"/>
      <c r="B911" s="633" t="s">
        <v>2556</v>
      </c>
      <c r="C911" s="520" t="s">
        <v>2557</v>
      </c>
      <c r="D911"/>
      <c r="E911" s="10">
        <v>0</v>
      </c>
      <c r="F911" s="578"/>
      <c r="G911" s="578">
        <f t="shared" si="14"/>
        <v>0</v>
      </c>
      <c r="H911" s="551"/>
    </row>
    <row r="912" spans="1:8">
      <c r="A912" s="551"/>
      <c r="B912" s="633" t="s">
        <v>2558</v>
      </c>
      <c r="C912" s="520" t="s">
        <v>2559</v>
      </c>
      <c r="D912"/>
      <c r="E912" s="10">
        <v>0</v>
      </c>
      <c r="F912" s="578"/>
      <c r="G912" s="578">
        <f t="shared" si="14"/>
        <v>0</v>
      </c>
      <c r="H912" s="551"/>
    </row>
    <row r="913" spans="1:8">
      <c r="A913" s="551"/>
      <c r="B913" s="633" t="s">
        <v>2560</v>
      </c>
      <c r="C913" s="520" t="s">
        <v>2561</v>
      </c>
      <c r="D913"/>
      <c r="E913" s="10">
        <v>0</v>
      </c>
      <c r="F913" s="578"/>
      <c r="G913" s="578">
        <f t="shared" si="14"/>
        <v>0</v>
      </c>
      <c r="H913" s="551"/>
    </row>
    <row r="914" spans="1:8">
      <c r="A914" s="551"/>
      <c r="B914" s="633" t="s">
        <v>2562</v>
      </c>
      <c r="C914" s="520" t="s">
        <v>2563</v>
      </c>
      <c r="D914"/>
      <c r="E914" s="10">
        <v>0</v>
      </c>
      <c r="F914" s="578"/>
      <c r="G914" s="578">
        <f t="shared" si="14"/>
        <v>0</v>
      </c>
      <c r="H914" s="551"/>
    </row>
    <row r="915" spans="1:8">
      <c r="A915" s="551"/>
      <c r="B915" s="633" t="s">
        <v>2564</v>
      </c>
      <c r="C915" s="520" t="s">
        <v>2565</v>
      </c>
      <c r="D915"/>
      <c r="E915" s="10">
        <v>0</v>
      </c>
      <c r="F915" s="578"/>
      <c r="G915" s="578">
        <f t="shared" si="14"/>
        <v>0</v>
      </c>
      <c r="H915" s="551"/>
    </row>
    <row r="916" spans="1:8">
      <c r="A916" s="551"/>
      <c r="B916" s="633" t="s">
        <v>2566</v>
      </c>
      <c r="C916" s="520" t="s">
        <v>2567</v>
      </c>
      <c r="D916"/>
      <c r="E916" s="10">
        <v>0</v>
      </c>
      <c r="F916" s="578"/>
      <c r="G916" s="578">
        <f t="shared" si="14"/>
        <v>0</v>
      </c>
      <c r="H916" s="551"/>
    </row>
    <row r="917" spans="1:8">
      <c r="A917" s="551"/>
      <c r="B917" s="633" t="s">
        <v>2568</v>
      </c>
      <c r="C917" s="520" t="s">
        <v>2569</v>
      </c>
      <c r="D917"/>
      <c r="E917" s="10">
        <v>0</v>
      </c>
      <c r="F917" s="578"/>
      <c r="G917" s="578">
        <f t="shared" si="14"/>
        <v>0</v>
      </c>
      <c r="H917" s="551"/>
    </row>
    <row r="918" spans="1:8">
      <c r="A918" s="551"/>
      <c r="B918" s="633" t="s">
        <v>2570</v>
      </c>
      <c r="C918" s="520" t="s">
        <v>2571</v>
      </c>
      <c r="D918"/>
      <c r="E918" s="10">
        <v>0</v>
      </c>
      <c r="F918" s="578"/>
      <c r="G918" s="578">
        <f t="shared" si="14"/>
        <v>0</v>
      </c>
      <c r="H918" s="551"/>
    </row>
    <row r="919" spans="1:8">
      <c r="A919" s="551"/>
      <c r="B919" s="633" t="s">
        <v>2572</v>
      </c>
      <c r="C919" s="520" t="s">
        <v>2573</v>
      </c>
      <c r="D919"/>
      <c r="E919" s="10">
        <v>0</v>
      </c>
      <c r="F919" s="578"/>
      <c r="G919" s="578">
        <f t="shared" si="14"/>
        <v>0</v>
      </c>
      <c r="H919" s="551"/>
    </row>
    <row r="920" spans="1:8">
      <c r="A920" s="551"/>
      <c r="B920" s="633" t="s">
        <v>2574</v>
      </c>
      <c r="C920" s="520" t="s">
        <v>2575</v>
      </c>
      <c r="D920"/>
      <c r="E920" s="10">
        <v>0</v>
      </c>
      <c r="F920" s="578"/>
      <c r="G920" s="578">
        <f t="shared" si="14"/>
        <v>0</v>
      </c>
      <c r="H920" s="551"/>
    </row>
    <row r="921" spans="1:8">
      <c r="A921" s="551"/>
      <c r="B921" s="633" t="s">
        <v>2576</v>
      </c>
      <c r="C921" s="520" t="s">
        <v>2577</v>
      </c>
      <c r="D921"/>
      <c r="E921" s="10">
        <v>0</v>
      </c>
      <c r="F921" s="578"/>
      <c r="G921" s="578">
        <f t="shared" si="14"/>
        <v>0</v>
      </c>
      <c r="H921" s="551"/>
    </row>
    <row r="922" spans="1:8">
      <c r="A922" s="551"/>
      <c r="B922" s="633" t="s">
        <v>2578</v>
      </c>
      <c r="C922" s="520" t="s">
        <v>2579</v>
      </c>
      <c r="D922"/>
      <c r="E922" s="10">
        <v>0</v>
      </c>
      <c r="F922" s="578"/>
      <c r="G922" s="578">
        <f t="shared" si="14"/>
        <v>0</v>
      </c>
      <c r="H922" s="551"/>
    </row>
    <row r="923" spans="1:8">
      <c r="A923" s="551"/>
      <c r="B923" s="633" t="s">
        <v>2580</v>
      </c>
      <c r="C923" s="520" t="s">
        <v>2581</v>
      </c>
      <c r="D923"/>
      <c r="E923" s="564" t="s">
        <v>476</v>
      </c>
      <c r="F923" s="578"/>
      <c r="G923" s="578">
        <f t="shared" si="14"/>
        <v>0</v>
      </c>
      <c r="H923" s="551"/>
    </row>
    <row r="924" spans="1:8">
      <c r="A924" s="551"/>
      <c r="B924" s="633" t="s">
        <v>2582</v>
      </c>
      <c r="C924" s="520" t="s">
        <v>2583</v>
      </c>
      <c r="D924"/>
      <c r="E924" s="10">
        <v>0</v>
      </c>
      <c r="F924" s="578"/>
      <c r="G924" s="578">
        <f t="shared" si="14"/>
        <v>0</v>
      </c>
      <c r="H924" s="551"/>
    </row>
    <row r="925" spans="1:8">
      <c r="A925" s="551"/>
      <c r="B925" s="633" t="s">
        <v>2584</v>
      </c>
      <c r="C925" s="520" t="s">
        <v>2585</v>
      </c>
      <c r="D925"/>
      <c r="E925" s="564" t="s">
        <v>476</v>
      </c>
      <c r="F925" s="578"/>
      <c r="G925" s="578">
        <f t="shared" si="14"/>
        <v>0</v>
      </c>
      <c r="H925" s="551"/>
    </row>
    <row r="926" spans="1:8">
      <c r="A926" s="551"/>
      <c r="B926" s="633" t="s">
        <v>2586</v>
      </c>
      <c r="C926" s="520" t="s">
        <v>2587</v>
      </c>
      <c r="D926"/>
      <c r="E926" s="10">
        <v>0</v>
      </c>
      <c r="F926" s="578"/>
      <c r="G926" s="578">
        <f t="shared" si="14"/>
        <v>0</v>
      </c>
      <c r="H926" s="551"/>
    </row>
    <row r="927" spans="1:8">
      <c r="A927" s="551"/>
      <c r="B927" s="633" t="s">
        <v>2588</v>
      </c>
      <c r="C927" s="520" t="s">
        <v>2589</v>
      </c>
      <c r="D927"/>
      <c r="E927" s="10">
        <v>0</v>
      </c>
      <c r="F927" s="578"/>
      <c r="G927" s="578">
        <f t="shared" si="14"/>
        <v>0</v>
      </c>
      <c r="H927" s="551"/>
    </row>
    <row r="928" spans="1:8" s="587" customFormat="1">
      <c r="B928" s="636" t="s">
        <v>2590</v>
      </c>
      <c r="C928" s="586" t="s">
        <v>2591</v>
      </c>
      <c r="E928" s="591">
        <v>505652.56000000006</v>
      </c>
      <c r="F928" s="578">
        <f>VLOOKUP(B928,'Essbase Download working'!$A$4:$C$426,3,0)</f>
        <v>505652.56000000006</v>
      </c>
      <c r="G928" s="578">
        <f t="shared" si="14"/>
        <v>0</v>
      </c>
      <c r="H928" s="587" t="s">
        <v>1803</v>
      </c>
    </row>
    <row r="929" spans="1:8">
      <c r="A929" s="551"/>
      <c r="B929" s="633" t="s">
        <v>2592</v>
      </c>
      <c r="C929" s="520" t="s">
        <v>2593</v>
      </c>
      <c r="D929"/>
      <c r="E929" s="10">
        <v>0</v>
      </c>
      <c r="F929" s="578"/>
      <c r="G929" s="578">
        <f t="shared" si="14"/>
        <v>0</v>
      </c>
      <c r="H929" s="551"/>
    </row>
    <row r="930" spans="1:8">
      <c r="A930" s="551"/>
      <c r="B930" s="633" t="s">
        <v>2594</v>
      </c>
      <c r="C930" s="520" t="s">
        <v>2595</v>
      </c>
      <c r="D930"/>
      <c r="E930" s="10">
        <v>0</v>
      </c>
      <c r="F930" s="578"/>
      <c r="G930" s="578">
        <f t="shared" si="14"/>
        <v>0</v>
      </c>
      <c r="H930" s="551"/>
    </row>
    <row r="931" spans="1:8" s="587" customFormat="1">
      <c r="B931" s="636" t="s">
        <v>2596</v>
      </c>
      <c r="C931" s="586" t="s">
        <v>2597</v>
      </c>
      <c r="E931" s="591">
        <v>96076.95723021857</v>
      </c>
      <c r="F931" s="578">
        <f>VLOOKUP(B931,'Essbase Download working'!$A$4:$C$426,3,0)</f>
        <v>96076.95723021857</v>
      </c>
      <c r="G931" s="578">
        <f t="shared" si="14"/>
        <v>0</v>
      </c>
      <c r="H931" s="587" t="s">
        <v>1803</v>
      </c>
    </row>
    <row r="932" spans="1:8">
      <c r="A932" s="551"/>
      <c r="B932" s="633" t="s">
        <v>2598</v>
      </c>
      <c r="C932" s="520" t="s">
        <v>2599</v>
      </c>
      <c r="D932"/>
      <c r="E932" s="564" t="s">
        <v>476</v>
      </c>
      <c r="F932" s="578"/>
      <c r="G932" s="578">
        <f t="shared" si="14"/>
        <v>0</v>
      </c>
      <c r="H932" s="551"/>
    </row>
    <row r="933" spans="1:8">
      <c r="A933" s="551"/>
      <c r="B933" s="633" t="s">
        <v>2600</v>
      </c>
      <c r="C933" s="520" t="s">
        <v>2601</v>
      </c>
      <c r="D933"/>
      <c r="E933" s="564" t="s">
        <v>476</v>
      </c>
      <c r="F933" s="578"/>
      <c r="G933" s="578">
        <f t="shared" si="14"/>
        <v>0</v>
      </c>
      <c r="H933" s="551"/>
    </row>
    <row r="934" spans="1:8">
      <c r="A934" s="551"/>
      <c r="B934" s="565" t="s">
        <v>1340</v>
      </c>
      <c r="C934" s="565" t="s">
        <v>1341</v>
      </c>
      <c r="D934" s="2"/>
      <c r="E934" s="566">
        <v>2212591.4495281968</v>
      </c>
      <c r="F934" s="578"/>
      <c r="G934" s="578"/>
    </row>
    <row r="935" spans="1:8">
      <c r="A935" s="551"/>
      <c r="D935"/>
      <c r="F935" s="578"/>
      <c r="G935" s="578">
        <f t="shared" si="14"/>
        <v>0</v>
      </c>
    </row>
    <row r="936" spans="1:8">
      <c r="A936" s="551"/>
      <c r="B936" s="565" t="s">
        <v>1174</v>
      </c>
      <c r="C936" s="565" t="s">
        <v>1175</v>
      </c>
      <c r="D936" s="2"/>
      <c r="E936" s="566">
        <v>0</v>
      </c>
      <c r="F936" s="578">
        <f>VLOOKUP(B936,'Essbase Download working'!$A$4:$C$426,3,0)</f>
        <v>0</v>
      </c>
      <c r="G936" s="578">
        <f t="shared" si="14"/>
        <v>0</v>
      </c>
    </row>
    <row r="937" spans="1:8" s="551" customFormat="1">
      <c r="B937" s="520"/>
      <c r="C937" s="520"/>
      <c r="E937" s="10"/>
      <c r="F937" s="578"/>
      <c r="G937" s="578">
        <f t="shared" si="14"/>
        <v>0</v>
      </c>
    </row>
    <row r="938" spans="1:8">
      <c r="A938" s="551"/>
      <c r="B938" s="565" t="s">
        <v>1308</v>
      </c>
      <c r="C938" s="565" t="s">
        <v>1346</v>
      </c>
      <c r="D938" s="2"/>
      <c r="E938" s="566">
        <v>0</v>
      </c>
      <c r="F938" s="578"/>
      <c r="G938" s="578">
        <f t="shared" si="14"/>
        <v>0</v>
      </c>
    </row>
    <row r="939" spans="1:8" s="551" customFormat="1">
      <c r="B939" s="520"/>
      <c r="C939" s="520"/>
      <c r="E939" s="10"/>
      <c r="F939" s="578"/>
      <c r="G939" s="578">
        <f t="shared" si="14"/>
        <v>0</v>
      </c>
    </row>
    <row r="940" spans="1:8">
      <c r="A940" s="551"/>
      <c r="B940" s="637" t="s">
        <v>2602</v>
      </c>
      <c r="C940" s="520" t="s">
        <v>2603</v>
      </c>
      <c r="D940"/>
      <c r="E940" s="10">
        <v>0</v>
      </c>
      <c r="F940" s="578"/>
      <c r="G940" s="578">
        <f t="shared" si="14"/>
        <v>0</v>
      </c>
      <c r="H940" s="551"/>
    </row>
    <row r="941" spans="1:8" s="551" customFormat="1">
      <c r="B941" s="637" t="s">
        <v>2604</v>
      </c>
      <c r="C941" s="520" t="s">
        <v>2605</v>
      </c>
      <c r="E941" s="10">
        <v>0</v>
      </c>
      <c r="F941" s="578"/>
      <c r="G941" s="578">
        <f t="shared" si="14"/>
        <v>0</v>
      </c>
    </row>
    <row r="942" spans="1:8">
      <c r="A942" s="551"/>
      <c r="B942" s="637" t="s">
        <v>2606</v>
      </c>
      <c r="C942" s="520" t="s">
        <v>2607</v>
      </c>
      <c r="D942"/>
      <c r="E942" s="10">
        <v>0</v>
      </c>
      <c r="F942" s="578"/>
      <c r="G942" s="578">
        <f t="shared" si="14"/>
        <v>0</v>
      </c>
      <c r="H942" s="551"/>
    </row>
    <row r="943" spans="1:8">
      <c r="A943" s="551"/>
      <c r="B943" s="637" t="s">
        <v>2608</v>
      </c>
      <c r="C943" s="520" t="s">
        <v>2609</v>
      </c>
      <c r="D943"/>
      <c r="E943" s="10">
        <v>0</v>
      </c>
      <c r="F943" s="578"/>
      <c r="G943" s="578">
        <f t="shared" si="14"/>
        <v>0</v>
      </c>
      <c r="H943" s="551"/>
    </row>
    <row r="944" spans="1:8">
      <c r="A944" s="551"/>
      <c r="B944" s="637" t="s">
        <v>2610</v>
      </c>
      <c r="C944" s="520" t="s">
        <v>2611</v>
      </c>
      <c r="D944"/>
      <c r="E944" s="10">
        <v>0</v>
      </c>
      <c r="F944" s="578"/>
      <c r="G944" s="578">
        <f t="shared" si="14"/>
        <v>0</v>
      </c>
      <c r="H944" s="551"/>
    </row>
    <row r="945" spans="1:8">
      <c r="A945" s="551"/>
      <c r="B945" s="637" t="s">
        <v>2612</v>
      </c>
      <c r="C945" s="520" t="s">
        <v>2613</v>
      </c>
      <c r="D945"/>
      <c r="E945" s="10">
        <v>0</v>
      </c>
      <c r="F945" s="578"/>
      <c r="G945" s="578">
        <f t="shared" si="14"/>
        <v>0</v>
      </c>
      <c r="H945" s="551"/>
    </row>
    <row r="946" spans="1:8">
      <c r="A946" s="551"/>
      <c r="B946" s="637" t="s">
        <v>2614</v>
      </c>
      <c r="C946" s="520" t="s">
        <v>2615</v>
      </c>
      <c r="D946"/>
      <c r="E946" s="10">
        <v>0</v>
      </c>
      <c r="F946" s="578"/>
      <c r="G946" s="578">
        <f t="shared" si="14"/>
        <v>0</v>
      </c>
      <c r="H946" s="551"/>
    </row>
    <row r="947" spans="1:8">
      <c r="A947" s="551"/>
      <c r="B947" s="637" t="s">
        <v>2616</v>
      </c>
      <c r="C947" s="520" t="s">
        <v>2617</v>
      </c>
      <c r="D947"/>
      <c r="E947" s="10">
        <v>0</v>
      </c>
      <c r="F947" s="578"/>
      <c r="G947" s="578">
        <f t="shared" si="14"/>
        <v>0</v>
      </c>
      <c r="H947" s="551"/>
    </row>
    <row r="948" spans="1:8">
      <c r="A948" s="551"/>
      <c r="B948" s="637" t="s">
        <v>789</v>
      </c>
      <c r="C948" s="520" t="s">
        <v>790</v>
      </c>
      <c r="D948"/>
      <c r="E948" s="10">
        <v>2000</v>
      </c>
      <c r="F948" s="578">
        <f>VLOOKUP(B948,'Essbase Download working'!$A$4:$C$426,3,0)</f>
        <v>2000</v>
      </c>
      <c r="G948" s="578">
        <f t="shared" si="14"/>
        <v>0</v>
      </c>
      <c r="H948" s="551"/>
    </row>
    <row r="949" spans="1:8" s="587" customFormat="1">
      <c r="B949" s="638" t="s">
        <v>2618</v>
      </c>
      <c r="C949" s="586" t="s">
        <v>2619</v>
      </c>
      <c r="E949" s="591">
        <v>0</v>
      </c>
      <c r="F949" s="578">
        <f>VLOOKUP(B949,'Essbase Download working'!$A$4:$C$426,3,0)</f>
        <v>0</v>
      </c>
      <c r="G949" s="578">
        <f t="shared" si="14"/>
        <v>0</v>
      </c>
      <c r="H949" s="587" t="s">
        <v>1803</v>
      </c>
    </row>
    <row r="950" spans="1:8">
      <c r="A950" s="551"/>
      <c r="B950" s="637" t="s">
        <v>791</v>
      </c>
      <c r="C950" s="520" t="s">
        <v>792</v>
      </c>
      <c r="D950"/>
      <c r="E950" s="10">
        <v>-123252.89000000001</v>
      </c>
      <c r="F950" s="578">
        <f>VLOOKUP(B950,'Essbase Download working'!$A$4:$C$426,3,0)</f>
        <v>-123252.89000000001</v>
      </c>
      <c r="G950" s="578">
        <f t="shared" si="14"/>
        <v>0</v>
      </c>
      <c r="H950" s="551"/>
    </row>
    <row r="951" spans="1:8">
      <c r="A951" s="551"/>
      <c r="B951" s="637" t="s">
        <v>18</v>
      </c>
      <c r="C951" s="520" t="s">
        <v>891</v>
      </c>
      <c r="D951"/>
      <c r="E951" s="10">
        <v>852820.42588499957</v>
      </c>
      <c r="F951" s="578">
        <f>VLOOKUP(B951,'Essbase Download working'!$A$4:$C$426,3,0)</f>
        <v>852820.42588499957</v>
      </c>
      <c r="G951" s="578">
        <f t="shared" si="14"/>
        <v>0</v>
      </c>
      <c r="H951" s="551"/>
    </row>
    <row r="952" spans="1:8">
      <c r="A952" s="551"/>
      <c r="B952" s="637" t="s">
        <v>19</v>
      </c>
      <c r="C952" s="520" t="s">
        <v>892</v>
      </c>
      <c r="D952"/>
      <c r="E952" s="10">
        <v>2000</v>
      </c>
      <c r="F952" s="578">
        <f>VLOOKUP(B952,'Essbase Download working'!$A$4:$C$426,3,0)</f>
        <v>2000</v>
      </c>
      <c r="G952" s="578">
        <f t="shared" si="14"/>
        <v>0</v>
      </c>
      <c r="H952" s="551"/>
    </row>
    <row r="953" spans="1:8" s="587" customFormat="1">
      <c r="B953" s="638" t="s">
        <v>2620</v>
      </c>
      <c r="C953" s="586" t="s">
        <v>2621</v>
      </c>
      <c r="E953" s="591">
        <v>0</v>
      </c>
      <c r="F953" s="578">
        <f>VLOOKUP(B953,'Essbase Download working'!$A$4:$C$426,3,0)</f>
        <v>0</v>
      </c>
      <c r="G953" s="578">
        <f t="shared" si="14"/>
        <v>0</v>
      </c>
      <c r="H953" s="587" t="s">
        <v>1803</v>
      </c>
    </row>
    <row r="954" spans="1:8">
      <c r="A954" s="551"/>
      <c r="B954" s="637" t="s">
        <v>793</v>
      </c>
      <c r="C954" s="520" t="s">
        <v>794</v>
      </c>
      <c r="D954"/>
      <c r="E954" s="10">
        <v>0</v>
      </c>
      <c r="F954" s="578">
        <f>VLOOKUP(B954,'Essbase Download working'!$A$4:$C$426,3,0)</f>
        <v>0</v>
      </c>
      <c r="G954" s="578">
        <f t="shared" si="14"/>
        <v>0</v>
      </c>
      <c r="H954" s="551"/>
    </row>
    <row r="955" spans="1:8">
      <c r="A955" s="551"/>
      <c r="B955" s="637" t="s">
        <v>498</v>
      </c>
      <c r="C955" s="520" t="s">
        <v>499</v>
      </c>
      <c r="D955"/>
      <c r="E955" s="10">
        <v>4800</v>
      </c>
      <c r="F955" s="578">
        <f>VLOOKUP(B955,'Essbase Download working'!$A$4:$C$426,3,0)</f>
        <v>4800</v>
      </c>
      <c r="G955" s="578">
        <f t="shared" si="14"/>
        <v>0</v>
      </c>
      <c r="H955" s="551"/>
    </row>
    <row r="956" spans="1:8" s="587" customFormat="1">
      <c r="B956" s="638" t="s">
        <v>2622</v>
      </c>
      <c r="C956" s="586" t="s">
        <v>2623</v>
      </c>
      <c r="E956" s="591">
        <v>0</v>
      </c>
      <c r="F956" s="578">
        <f>VLOOKUP(B956,'Essbase Download working'!$A$4:$C$426,3,0)</f>
        <v>0</v>
      </c>
      <c r="G956" s="578">
        <f t="shared" si="14"/>
        <v>0</v>
      </c>
      <c r="H956" s="587" t="s">
        <v>1803</v>
      </c>
    </row>
    <row r="957" spans="1:8">
      <c r="A957" s="551"/>
      <c r="B957" s="637" t="s">
        <v>20</v>
      </c>
      <c r="C957" s="520" t="s">
        <v>601</v>
      </c>
      <c r="D957"/>
      <c r="E957" s="10">
        <v>2000</v>
      </c>
      <c r="F957" s="578">
        <f>VLOOKUP(B957,'Essbase Download working'!$A$4:$C$426,3,0)</f>
        <v>2000</v>
      </c>
      <c r="G957" s="578">
        <f t="shared" si="14"/>
        <v>0</v>
      </c>
      <c r="H957" s="551"/>
    </row>
    <row r="958" spans="1:8">
      <c r="A958" s="551"/>
      <c r="B958" s="637" t="s">
        <v>1023</v>
      </c>
      <c r="C958" s="520" t="s">
        <v>1024</v>
      </c>
      <c r="D958"/>
      <c r="E958" s="10">
        <v>0</v>
      </c>
      <c r="F958" s="578">
        <f>VLOOKUP(B958,'Essbase Download working'!$A$4:$C$426,3,0)</f>
        <v>0</v>
      </c>
      <c r="G958" s="578">
        <f t="shared" si="14"/>
        <v>0</v>
      </c>
      <c r="H958" s="551"/>
    </row>
    <row r="959" spans="1:8">
      <c r="A959" s="551"/>
      <c r="B959" s="637" t="s">
        <v>21</v>
      </c>
      <c r="C959" s="520" t="s">
        <v>602</v>
      </c>
      <c r="D959"/>
      <c r="E959" s="10">
        <v>36800</v>
      </c>
      <c r="F959" s="578">
        <f>VLOOKUP(B959,'Essbase Download working'!$A$4:$C$426,3,0)</f>
        <v>36800</v>
      </c>
      <c r="G959" s="578">
        <f t="shared" si="14"/>
        <v>0</v>
      </c>
      <c r="H959" s="551"/>
    </row>
    <row r="960" spans="1:8" s="587" customFormat="1">
      <c r="B960" s="638" t="s">
        <v>2624</v>
      </c>
      <c r="C960" s="586" t="s">
        <v>2625</v>
      </c>
      <c r="E960" s="591">
        <v>0</v>
      </c>
      <c r="F960" s="578">
        <f>VLOOKUP(B960,'Essbase Download working'!$A$4:$C$426,3,0)</f>
        <v>0</v>
      </c>
      <c r="G960" s="578">
        <f t="shared" si="14"/>
        <v>0</v>
      </c>
      <c r="H960" s="587" t="s">
        <v>1803</v>
      </c>
    </row>
    <row r="961" spans="1:8" s="587" customFormat="1">
      <c r="B961" s="638" t="s">
        <v>2626</v>
      </c>
      <c r="C961" s="586" t="s">
        <v>2627</v>
      </c>
      <c r="E961" s="591">
        <v>0</v>
      </c>
      <c r="F961" s="578">
        <f>VLOOKUP(B961,'Essbase Download working'!$A$4:$C$426,3,0)</f>
        <v>0</v>
      </c>
      <c r="G961" s="578">
        <f t="shared" si="14"/>
        <v>0</v>
      </c>
      <c r="H961" s="587" t="s">
        <v>1803</v>
      </c>
    </row>
    <row r="962" spans="1:8">
      <c r="A962" s="551"/>
      <c r="B962" s="637" t="s">
        <v>500</v>
      </c>
      <c r="C962" s="520" t="s">
        <v>513</v>
      </c>
      <c r="D962"/>
      <c r="E962" s="10">
        <v>69294.820000000007</v>
      </c>
      <c r="F962" s="578">
        <f>VLOOKUP(B962,'Essbase Download working'!$A$4:$C$426,3,0)</f>
        <v>69294.820000000007</v>
      </c>
      <c r="G962" s="578">
        <f t="shared" si="14"/>
        <v>0</v>
      </c>
      <c r="H962" s="551"/>
    </row>
    <row r="963" spans="1:8" s="587" customFormat="1">
      <c r="B963" s="638" t="s">
        <v>2628</v>
      </c>
      <c r="C963" s="586" t="s">
        <v>2629</v>
      </c>
      <c r="E963" s="591">
        <v>0</v>
      </c>
      <c r="F963" s="578">
        <f>VLOOKUP(B963,'Essbase Download working'!$A$4:$C$426,3,0)</f>
        <v>0</v>
      </c>
      <c r="G963" s="578">
        <f t="shared" si="14"/>
        <v>0</v>
      </c>
      <c r="H963" s="587" t="s">
        <v>1803</v>
      </c>
    </row>
    <row r="964" spans="1:8">
      <c r="A964" s="551"/>
      <c r="B964" s="637" t="s">
        <v>501</v>
      </c>
      <c r="C964" s="520" t="s">
        <v>502</v>
      </c>
      <c r="D964"/>
      <c r="E964" s="10">
        <v>20000</v>
      </c>
      <c r="F964" s="578">
        <f>VLOOKUP(B964,'Essbase Download working'!$A$4:$C$426,3,0)</f>
        <v>20000</v>
      </c>
      <c r="G964" s="578">
        <f t="shared" si="14"/>
        <v>0</v>
      </c>
      <c r="H964" s="551"/>
    </row>
    <row r="965" spans="1:8">
      <c r="A965" s="551"/>
      <c r="B965" s="565" t="s">
        <v>1342</v>
      </c>
      <c r="C965" s="565" t="s">
        <v>311</v>
      </c>
      <c r="D965" s="2"/>
      <c r="E965" s="566">
        <v>866462.3558849995</v>
      </c>
      <c r="F965" s="578"/>
      <c r="G965" s="578"/>
    </row>
    <row r="966" spans="1:8">
      <c r="A966" s="551"/>
      <c r="B966" s="520"/>
      <c r="C966" s="520"/>
      <c r="D966"/>
      <c r="F966" s="578"/>
      <c r="G966" s="578">
        <f t="shared" si="14"/>
        <v>0</v>
      </c>
    </row>
    <row r="967" spans="1:8" s="2" customFormat="1">
      <c r="F967" s="578"/>
      <c r="G967" s="578">
        <f t="shared" ref="G967:G969" si="15">E967-F967</f>
        <v>0</v>
      </c>
    </row>
    <row r="968" spans="1:8">
      <c r="A968" s="551"/>
      <c r="D968"/>
      <c r="F968" s="578"/>
      <c r="G968" s="578">
        <f t="shared" si="15"/>
        <v>0</v>
      </c>
    </row>
    <row r="969" spans="1:8">
      <c r="A969" s="551"/>
      <c r="D969"/>
      <c r="E969" s="10">
        <f>E10+E21+E62+E184+E203+E208+E217+E266+E271+E276+E458+E611+E817+E824+E832+E934+E965</f>
        <v>50234122.208874188</v>
      </c>
      <c r="F969" s="578">
        <f>SUM(F5:F964)</f>
        <v>50234122.213672005</v>
      </c>
      <c r="G969" s="578">
        <f t="shared" si="15"/>
        <v>-4.797816276550293E-3</v>
      </c>
      <c r="H969" s="551"/>
    </row>
    <row r="970" spans="1:8" s="551" customFormat="1">
      <c r="B970" s="520"/>
      <c r="C970" s="520"/>
      <c r="E970" s="10"/>
      <c r="F970" s="578"/>
      <c r="G970" s="10"/>
    </row>
    <row r="971" spans="1:8">
      <c r="A971" s="551"/>
      <c r="D971"/>
      <c r="F971" s="578"/>
      <c r="G971" s="10"/>
    </row>
    <row r="972" spans="1:8">
      <c r="A972" s="551"/>
      <c r="B972" s="565" t="s">
        <v>1247</v>
      </c>
      <c r="C972" s="565" t="s">
        <v>1248</v>
      </c>
      <c r="D972" s="2"/>
      <c r="E972" s="566">
        <v>1738987.95</v>
      </c>
      <c r="F972" s="578">
        <f>VLOOKUP(B972,'Essbase Download working'!$A$4:$C$426,3,0)</f>
        <v>1738987.95</v>
      </c>
      <c r="G972" s="578">
        <f t="shared" ref="G972:G978" si="16">E972-F972</f>
        <v>0</v>
      </c>
      <c r="H972" s="583" t="s">
        <v>3472</v>
      </c>
    </row>
    <row r="973" spans="1:8">
      <c r="A973" s="551"/>
      <c r="B973" s="565" t="s">
        <v>1245</v>
      </c>
      <c r="C973" s="565" t="s">
        <v>1246</v>
      </c>
      <c r="D973" s="2"/>
      <c r="E973" s="566">
        <v>507655.90857346053</v>
      </c>
      <c r="F973" s="578">
        <f>VLOOKUP(B973,'Essbase Download working'!$A$4:$C$426,3,0)</f>
        <v>507655.90857346053</v>
      </c>
      <c r="G973" s="578">
        <f t="shared" si="16"/>
        <v>0</v>
      </c>
      <c r="H973" s="583" t="s">
        <v>3472</v>
      </c>
    </row>
    <row r="974" spans="1:8">
      <c r="A974" s="551"/>
      <c r="B974" s="565" t="s">
        <v>1033</v>
      </c>
      <c r="C974" s="565" t="s">
        <v>1124</v>
      </c>
      <c r="D974" s="2"/>
      <c r="E974" s="566">
        <v>207211.56211234818</v>
      </c>
      <c r="F974" s="578">
        <f>VLOOKUP(B974,'Essbase Download working'!$A$4:$C$426,3,0)</f>
        <v>207211.56211234818</v>
      </c>
      <c r="G974" s="578">
        <f t="shared" si="16"/>
        <v>0</v>
      </c>
      <c r="H974" s="583" t="s">
        <v>3472</v>
      </c>
    </row>
    <row r="975" spans="1:8">
      <c r="A975" s="551"/>
      <c r="B975" s="565" t="s">
        <v>1243</v>
      </c>
      <c r="C975" s="565" t="s">
        <v>1244</v>
      </c>
      <c r="D975" s="2"/>
      <c r="E975" s="566">
        <v>121401.5513345448</v>
      </c>
      <c r="F975" s="578">
        <f>VLOOKUP(B975,'Essbase Download working'!$A$4:$C$426,3,0)</f>
        <v>121401.5513345448</v>
      </c>
      <c r="G975" s="578">
        <f t="shared" si="16"/>
        <v>0</v>
      </c>
      <c r="H975" s="583" t="s">
        <v>3472</v>
      </c>
    </row>
    <row r="976" spans="1:8">
      <c r="A976" s="551"/>
      <c r="B976" s="565" t="s">
        <v>1275</v>
      </c>
      <c r="C976" s="565" t="s">
        <v>1276</v>
      </c>
      <c r="D976" s="2"/>
      <c r="E976" s="566">
        <v>281923.21261100227</v>
      </c>
      <c r="F976" s="578">
        <f>VLOOKUP(B976,'Essbase Download working'!$A$4:$C$426,3,0)</f>
        <v>281923.21261100227</v>
      </c>
      <c r="G976" s="578">
        <f t="shared" si="16"/>
        <v>0</v>
      </c>
      <c r="H976" s="583" t="s">
        <v>3472</v>
      </c>
    </row>
    <row r="977" spans="1:9">
      <c r="A977" s="551"/>
      <c r="B977" s="565" t="s">
        <v>1034</v>
      </c>
      <c r="C977" s="565" t="s">
        <v>1035</v>
      </c>
      <c r="D977" s="2"/>
      <c r="E977" s="566">
        <v>6057.1741806815107</v>
      </c>
      <c r="F977" s="578">
        <f>VLOOKUP(B977,'Essbase Download working'!$A$4:$C$426,3,0)</f>
        <v>6057.1741806815107</v>
      </c>
      <c r="G977" s="578">
        <f t="shared" si="16"/>
        <v>0</v>
      </c>
      <c r="H977" s="583" t="s">
        <v>3472</v>
      </c>
    </row>
    <row r="978" spans="1:9">
      <c r="A978" s="551"/>
      <c r="B978" s="565" t="s">
        <v>1031</v>
      </c>
      <c r="C978" s="565" t="s">
        <v>1032</v>
      </c>
      <c r="D978" s="2"/>
      <c r="E978" s="566">
        <v>12239574.610254508</v>
      </c>
      <c r="F978" s="578">
        <f>VLOOKUP(B978,'Essbase Download working'!$A$4:$C$426,3,0)</f>
        <v>12239574.610254508</v>
      </c>
      <c r="G978" s="578">
        <f t="shared" si="16"/>
        <v>0</v>
      </c>
      <c r="H978" s="583" t="s">
        <v>3472</v>
      </c>
    </row>
    <row r="979" spans="1:9">
      <c r="A979" s="551"/>
      <c r="D979"/>
      <c r="G979" s="10"/>
    </row>
    <row r="980" spans="1:9" s="551" customFormat="1">
      <c r="B980" s="645" t="s">
        <v>3474</v>
      </c>
      <c r="C980" s="646"/>
      <c r="D980" s="646"/>
      <c r="E980" s="647">
        <f>SUM(E969:E979)</f>
        <v>65336934.177940741</v>
      </c>
      <c r="F980" s="647">
        <f>SUM(F969:F979)</f>
        <v>65336934.182738557</v>
      </c>
      <c r="G980" s="10"/>
    </row>
    <row r="981" spans="1:9" s="551" customFormat="1">
      <c r="E981" s="10"/>
      <c r="F981" s="10"/>
      <c r="G981" s="10"/>
    </row>
    <row r="982" spans="1:9">
      <c r="A982" s="551"/>
      <c r="D982"/>
      <c r="G982" s="10"/>
    </row>
    <row r="983" spans="1:9">
      <c r="A983" s="551"/>
      <c r="B983" s="520" t="s">
        <v>252</v>
      </c>
      <c r="C983" s="520" t="s">
        <v>253</v>
      </c>
      <c r="D983"/>
      <c r="E983" s="10">
        <v>65336934.177940734</v>
      </c>
      <c r="G983" s="10"/>
      <c r="H983" s="551"/>
    </row>
    <row r="984" spans="1:9">
      <c r="A984" s="551"/>
      <c r="D984"/>
      <c r="G984" s="10"/>
    </row>
    <row r="985" spans="1:9">
      <c r="A985" s="551"/>
      <c r="D985"/>
      <c r="E985" s="10">
        <f>E980-'Essbase Download working'!C433</f>
        <v>0</v>
      </c>
      <c r="G985" s="10"/>
    </row>
    <row r="986" spans="1:9">
      <c r="A986" s="551"/>
      <c r="D986"/>
      <c r="G986" s="10"/>
    </row>
    <row r="987" spans="1:9">
      <c r="A987" s="551"/>
      <c r="D987"/>
      <c r="G987" s="10"/>
    </row>
    <row r="988" spans="1:9">
      <c r="A988" s="551"/>
      <c r="D988"/>
      <c r="G988" s="10"/>
    </row>
    <row r="989" spans="1:9">
      <c r="A989" s="551"/>
      <c r="B989" s="565" t="s">
        <v>1302</v>
      </c>
      <c r="C989" s="565" t="s">
        <v>1343</v>
      </c>
      <c r="D989" s="2"/>
      <c r="E989" s="566">
        <v>266130.97617539478</v>
      </c>
      <c r="F989" s="10">
        <f>VLOOKUP(B989,'Essbase unit'!$C$7:$E$37,3,0)</f>
        <v>266130.97617539478</v>
      </c>
      <c r="G989" s="10"/>
    </row>
    <row r="990" spans="1:9">
      <c r="A990" s="551"/>
      <c r="B990" s="565" t="s">
        <v>1304</v>
      </c>
      <c r="C990" s="565" t="s">
        <v>1344</v>
      </c>
      <c r="D990" s="2"/>
      <c r="E990" s="566">
        <v>0</v>
      </c>
      <c r="F990" s="10">
        <f>VLOOKUP(B990,'Essbase unit'!$C$7:$E$37,3,0)</f>
        <v>0</v>
      </c>
      <c r="G990" s="10"/>
    </row>
    <row r="991" spans="1:9">
      <c r="A991" s="551"/>
      <c r="B991" s="583" t="s">
        <v>1306</v>
      </c>
      <c r="C991" s="535" t="s">
        <v>1345</v>
      </c>
      <c r="D991" s="573"/>
      <c r="E991" s="574">
        <v>814820.32585705561</v>
      </c>
      <c r="F991" s="10">
        <f>VLOOKUP(B991,'Essbase unit'!$C$7:$E$37,3,0)</f>
        <v>814820.32585705561</v>
      </c>
      <c r="G991" s="10"/>
      <c r="I991" s="583"/>
    </row>
    <row r="992" spans="1:9">
      <c r="A992" s="551"/>
      <c r="B992" s="565" t="s">
        <v>1314</v>
      </c>
      <c r="C992" s="565" t="s">
        <v>1315</v>
      </c>
      <c r="D992" s="2"/>
      <c r="E992" s="566">
        <v>8088772.3111716267</v>
      </c>
      <c r="F992" s="10">
        <f>VLOOKUP(B992,'Essbase unit'!$C$7:$E$37,3,0)</f>
        <v>8088772.3111716267</v>
      </c>
      <c r="G992" s="10"/>
      <c r="I992" s="565"/>
    </row>
    <row r="993" spans="1:9">
      <c r="A993" s="551"/>
      <c r="B993" s="565" t="s">
        <v>1316</v>
      </c>
      <c r="C993" s="565" t="s">
        <v>1349</v>
      </c>
      <c r="D993" s="2"/>
      <c r="E993" s="566">
        <v>126500</v>
      </c>
      <c r="F993" s="10">
        <f>VLOOKUP(B993,'Essbase unit'!$C$7:$E$37,3,0)</f>
        <v>126500</v>
      </c>
      <c r="G993" s="10"/>
      <c r="I993" s="565"/>
    </row>
    <row r="994" spans="1:9">
      <c r="A994" s="551"/>
      <c r="B994" s="565" t="s">
        <v>1318</v>
      </c>
      <c r="C994" s="565" t="s">
        <v>1319</v>
      </c>
      <c r="D994" s="2"/>
      <c r="E994" s="566">
        <v>-1.4551915228366852E-10</v>
      </c>
      <c r="F994" s="10">
        <f>VLOOKUP(B994,'Essbase unit'!$C$7:$E$37,3,0)</f>
        <v>-1.4551915228366852E-10</v>
      </c>
      <c r="G994" s="10"/>
      <c r="I994" s="565"/>
    </row>
    <row r="995" spans="1:9">
      <c r="A995" s="551"/>
      <c r="B995" s="565" t="s">
        <v>1320</v>
      </c>
      <c r="C995" s="565" t="s">
        <v>1350</v>
      </c>
      <c r="D995" s="2"/>
      <c r="E995" s="566">
        <v>-20595.440007975558</v>
      </c>
      <c r="F995" s="10">
        <f>VLOOKUP(B995,'Essbase unit'!$C$7:$E$37,3,0)</f>
        <v>-20595.440007975558</v>
      </c>
      <c r="G995" s="10"/>
      <c r="I995" s="565"/>
    </row>
    <row r="996" spans="1:9">
      <c r="A996" s="551"/>
      <c r="B996" s="535" t="s">
        <v>1322</v>
      </c>
      <c r="C996" s="535" t="s">
        <v>1323</v>
      </c>
      <c r="D996" s="573"/>
      <c r="E996" s="574">
        <v>12624372.982870078</v>
      </c>
      <c r="F996" s="10">
        <f>VLOOKUP(B996,'Essbase unit'!$C$7:$E$37,3,0)</f>
        <v>12624372.982870078</v>
      </c>
      <c r="G996" s="10"/>
      <c r="I996" s="535"/>
    </row>
    <row r="997" spans="1:9">
      <c r="A997" s="551"/>
      <c r="B997" s="565" t="s">
        <v>1324</v>
      </c>
      <c r="C997" s="565" t="s">
        <v>1351</v>
      </c>
      <c r="D997" s="2"/>
      <c r="E997" s="566">
        <v>1.1641532182693481E-10</v>
      </c>
      <c r="F997" s="10">
        <f>VLOOKUP(B997,'Essbase unit'!$C$7:$E$37,3,0)</f>
        <v>1.1641532182693481E-10</v>
      </c>
      <c r="G997" s="10"/>
      <c r="I997" s="565"/>
    </row>
    <row r="998" spans="1:9">
      <c r="A998" s="551"/>
      <c r="B998" s="565" t="s">
        <v>1326</v>
      </c>
      <c r="C998" s="565" t="s">
        <v>1327</v>
      </c>
      <c r="D998" s="2"/>
      <c r="E998" s="566">
        <v>3355569.0225488562</v>
      </c>
      <c r="F998" s="10">
        <f>VLOOKUP(B998,'Essbase unit'!$C$7:$E$37,3,0)</f>
        <v>3355569.0225488562</v>
      </c>
      <c r="G998" s="10"/>
      <c r="I998" s="565"/>
    </row>
    <row r="999" spans="1:9">
      <c r="A999" s="551"/>
      <c r="B999" s="565" t="s">
        <v>1328</v>
      </c>
      <c r="C999" s="565" t="s">
        <v>1352</v>
      </c>
      <c r="D999" s="2"/>
      <c r="E999" s="566">
        <v>19881812.816499822</v>
      </c>
      <c r="F999" s="10">
        <f>VLOOKUP(B999,'Essbase unit'!$C$7:$E$37,3,0)</f>
        <v>19881812.816499822</v>
      </c>
      <c r="G999" s="10"/>
      <c r="I999" s="565"/>
    </row>
    <row r="1000" spans="1:9">
      <c r="A1000" s="551"/>
      <c r="B1000" s="565" t="s">
        <v>1330</v>
      </c>
      <c r="C1000" s="565" t="s">
        <v>1353</v>
      </c>
      <c r="D1000" s="2"/>
      <c r="E1000" s="566">
        <v>1843024.0802997025</v>
      </c>
      <c r="F1000" s="10">
        <f>VLOOKUP(B1000,'Essbase unit'!$C$7:$E$37,3,0)</f>
        <v>1843024.0802997025</v>
      </c>
      <c r="G1000" s="10"/>
      <c r="I1000" s="565"/>
    </row>
    <row r="1001" spans="1:9">
      <c r="A1001" s="551"/>
      <c r="B1001" s="565" t="s">
        <v>1332</v>
      </c>
      <c r="C1001" s="565" t="s">
        <v>1354</v>
      </c>
      <c r="D1001" s="2"/>
      <c r="E1001" s="566">
        <v>1750585.4597047959</v>
      </c>
      <c r="F1001" s="10">
        <f>VLOOKUP(B1001,'Essbase unit'!$C$7:$E$37,3,0)</f>
        <v>1750585.4597047959</v>
      </c>
      <c r="G1001" s="10"/>
      <c r="I1001" s="565"/>
    </row>
    <row r="1002" spans="1:9">
      <c r="A1002" s="551"/>
      <c r="B1002" s="565" t="s">
        <v>1334</v>
      </c>
      <c r="C1002" s="565" t="s">
        <v>1335</v>
      </c>
      <c r="D1002" s="2"/>
      <c r="E1002" s="566">
        <v>2589994.969882533</v>
      </c>
      <c r="F1002" s="10">
        <f>VLOOKUP(B1002,'Essbase unit'!$C$7:$E$37,3,0)</f>
        <v>2589994.969882533</v>
      </c>
      <c r="G1002" s="10"/>
      <c r="I1002" s="565"/>
    </row>
    <row r="1003" spans="1:9">
      <c r="A1003" s="551"/>
      <c r="B1003" s="565" t="s">
        <v>1336</v>
      </c>
      <c r="C1003" s="565" t="s">
        <v>1337</v>
      </c>
      <c r="D1003" s="2"/>
      <c r="E1003" s="566">
        <v>-4165919.1015408933</v>
      </c>
      <c r="F1003" s="10">
        <f>VLOOKUP(B1003,'Essbase unit'!$C$7:$E$37,3,0)</f>
        <v>-4165919.1015408933</v>
      </c>
      <c r="G1003" s="10"/>
      <c r="I1003" s="565"/>
    </row>
    <row r="1004" spans="1:9">
      <c r="A1004" s="551"/>
      <c r="B1004" s="565" t="s">
        <v>1340</v>
      </c>
      <c r="C1004" s="565" t="s">
        <v>1341</v>
      </c>
      <c r="D1004" s="2"/>
      <c r="E1004" s="566">
        <v>2212591.4495281968</v>
      </c>
      <c r="F1004" s="10">
        <f>VLOOKUP(B1004,'Essbase unit'!$C$7:$E$37,3,0)</f>
        <v>2212591.4495281968</v>
      </c>
      <c r="G1004" s="10"/>
      <c r="I1004" s="565"/>
    </row>
    <row r="1005" spans="1:9">
      <c r="A1005" s="551"/>
      <c r="B1005" s="565" t="s">
        <v>1342</v>
      </c>
      <c r="C1005" s="565" t="s">
        <v>311</v>
      </c>
      <c r="D1005" s="2"/>
      <c r="E1005" s="566">
        <v>866462.3558849995</v>
      </c>
      <c r="F1005" s="10">
        <f>VLOOKUP(B1005,'Essbase unit'!$C$7:$E$37,3,0)</f>
        <v>866462.3558849995</v>
      </c>
      <c r="G1005" s="10"/>
      <c r="I1005" s="565"/>
    </row>
    <row r="1006" spans="1:9">
      <c r="A1006" s="551"/>
      <c r="B1006" s="642" t="s">
        <v>1146</v>
      </c>
      <c r="C1006" s="642" t="s">
        <v>1147</v>
      </c>
      <c r="D1006" s="643"/>
      <c r="E1006" s="641">
        <v>587373.52057459438</v>
      </c>
      <c r="G1006" s="644" t="s">
        <v>3473</v>
      </c>
      <c r="I1006" s="565"/>
    </row>
    <row r="1007" spans="1:9">
      <c r="A1007" s="551"/>
      <c r="B1007" s="642" t="s">
        <v>1148</v>
      </c>
      <c r="C1007" s="642" t="s">
        <v>1149</v>
      </c>
      <c r="D1007" s="643"/>
      <c r="E1007" s="641">
        <v>739675.12016944645</v>
      </c>
      <c r="G1007" s="644" t="s">
        <v>3473</v>
      </c>
      <c r="I1007" s="565"/>
    </row>
    <row r="1008" spans="1:9">
      <c r="A1008" s="551"/>
      <c r="B1008" s="642" t="s">
        <v>1050</v>
      </c>
      <c r="C1008" s="642" t="s">
        <v>1051</v>
      </c>
      <c r="D1008" s="643"/>
      <c r="E1008" s="641">
        <v>239713.29155393713</v>
      </c>
      <c r="G1008" s="644" t="s">
        <v>3473</v>
      </c>
      <c r="I1008" s="565"/>
    </row>
    <row r="1009" spans="1:9">
      <c r="A1009" s="551"/>
      <c r="B1009" s="642" t="s">
        <v>1150</v>
      </c>
      <c r="C1009" s="642" t="s">
        <v>1151</v>
      </c>
      <c r="D1009" s="643"/>
      <c r="E1009" s="641">
        <v>601729.51723021863</v>
      </c>
      <c r="G1009" s="644" t="s">
        <v>3473</v>
      </c>
      <c r="I1009" s="565"/>
    </row>
    <row r="1010" spans="1:9">
      <c r="A1010" s="551"/>
      <c r="B1010" s="565" t="s">
        <v>1247</v>
      </c>
      <c r="C1010" s="565" t="s">
        <v>1248</v>
      </c>
      <c r="D1010" s="2"/>
      <c r="E1010" s="566">
        <v>1738987.95</v>
      </c>
      <c r="F1010" s="10">
        <f>VLOOKUP(B1010,'Essbase unit'!$C$7:$E$37,3,0)</f>
        <v>1738987.95</v>
      </c>
      <c r="G1010" s="10"/>
      <c r="I1010" s="565"/>
    </row>
    <row r="1011" spans="1:9">
      <c r="A1011" s="551"/>
      <c r="B1011" s="565" t="s">
        <v>1245</v>
      </c>
      <c r="C1011" s="565" t="s">
        <v>1246</v>
      </c>
      <c r="D1011" s="2"/>
      <c r="E1011" s="566">
        <v>507655.90857346053</v>
      </c>
      <c r="F1011" s="10">
        <f>VLOOKUP(B1011,'Essbase unit'!$C$7:$E$37,3,0)</f>
        <v>507655.90857346053</v>
      </c>
      <c r="G1011" s="10"/>
      <c r="I1011" s="565"/>
    </row>
    <row r="1012" spans="1:9">
      <c r="A1012" s="551"/>
      <c r="B1012" s="565" t="s">
        <v>1033</v>
      </c>
      <c r="C1012" s="565" t="s">
        <v>1124</v>
      </c>
      <c r="D1012" s="2"/>
      <c r="E1012" s="566">
        <v>207211.56211234818</v>
      </c>
      <c r="F1012" s="10">
        <f>VLOOKUP(B1012,'Essbase unit'!$C$7:$E$37,3,0)</f>
        <v>207211.56211234818</v>
      </c>
      <c r="G1012" s="10"/>
      <c r="I1012" s="565"/>
    </row>
    <row r="1013" spans="1:9">
      <c r="A1013" s="551"/>
      <c r="B1013" s="565" t="s">
        <v>1243</v>
      </c>
      <c r="C1013" s="565" t="s">
        <v>1244</v>
      </c>
      <c r="D1013" s="2"/>
      <c r="E1013" s="566">
        <v>121401.5513345448</v>
      </c>
      <c r="F1013" s="10">
        <f>VLOOKUP(B1013,'Essbase unit'!$C$7:$E$37,3,0)</f>
        <v>121401.5513345448</v>
      </c>
      <c r="G1013" s="10"/>
      <c r="I1013" s="565"/>
    </row>
    <row r="1014" spans="1:9">
      <c r="A1014" s="551"/>
      <c r="B1014" s="565" t="s">
        <v>1275</v>
      </c>
      <c r="C1014" s="565" t="s">
        <v>1276</v>
      </c>
      <c r="D1014" s="2"/>
      <c r="E1014" s="566">
        <v>281923.21261100227</v>
      </c>
      <c r="F1014" s="10">
        <f>VLOOKUP(B1014,'Essbase unit'!$C$7:$E$37,3,0)</f>
        <v>281923.21261100227</v>
      </c>
      <c r="G1014" s="10"/>
      <c r="I1014" s="565"/>
    </row>
    <row r="1015" spans="1:9">
      <c r="A1015" s="551"/>
      <c r="B1015" s="565" t="s">
        <v>1034</v>
      </c>
      <c r="C1015" s="565" t="s">
        <v>1035</v>
      </c>
      <c r="D1015" s="2"/>
      <c r="E1015" s="566">
        <v>6057.1741806815107</v>
      </c>
      <c r="F1015" s="10">
        <f>VLOOKUP(B1015,'Essbase unit'!$C$7:$E$37,3,0)</f>
        <v>6057.1741806815107</v>
      </c>
      <c r="G1015" s="10"/>
      <c r="I1015" s="565"/>
    </row>
    <row r="1016" spans="1:9">
      <c r="A1016" s="551"/>
      <c r="B1016" s="565" t="s">
        <v>1031</v>
      </c>
      <c r="C1016" s="565" t="s">
        <v>1032</v>
      </c>
      <c r="D1016" s="2"/>
      <c r="E1016" s="566">
        <v>12239574.610254508</v>
      </c>
      <c r="F1016" s="10">
        <f>VLOOKUP(B1016,'Essbase unit'!$C$7:$E$37,3,0)</f>
        <v>12239574.610254508</v>
      </c>
      <c r="G1016" s="10"/>
      <c r="I1016" s="565"/>
    </row>
    <row r="1017" spans="1:9">
      <c r="A1017" s="551"/>
      <c r="D1017"/>
      <c r="E1017" s="10">
        <f>SUM(E989:E1016)</f>
        <v>67505425.627468929</v>
      </c>
      <c r="F1017" s="10">
        <f>SUM(F989:F1016)</f>
        <v>65336934.177940741</v>
      </c>
      <c r="G1017" s="10"/>
    </row>
    <row r="1018" spans="1:9">
      <c r="F1018" s="10">
        <f>F1017-'Essbase unit'!E37</f>
        <v>0</v>
      </c>
    </row>
  </sheetData>
  <conditionalFormatting sqref="B54:B63 H972:H978">
    <cfRule type="containsText" dxfId="29" priority="12" operator="containsText" text="Unit">
      <formula>NOT(ISERROR(SEARCH("Unit",B54)))</formula>
    </cfRule>
  </conditionalFormatting>
  <conditionalFormatting sqref="B54">
    <cfRule type="containsText" dxfId="28" priority="11" operator="containsText" text="Unit">
      <formula>NOT(ISERROR(SEARCH("Unit",B54)))</formula>
    </cfRule>
  </conditionalFormatting>
  <conditionalFormatting sqref="B55:B56">
    <cfRule type="duplicateValues" dxfId="27" priority="14"/>
  </conditionalFormatting>
  <conditionalFormatting sqref="B55:B56 B61:B63">
    <cfRule type="duplicateValues" dxfId="26" priority="66"/>
  </conditionalFormatting>
  <conditionalFormatting sqref="H976">
    <cfRule type="containsText" dxfId="25" priority="5" operator="containsText" text="Unit">
      <formula>NOT(ISERROR(SEARCH("Unit",H976)))</formula>
    </cfRule>
  </conditionalFormatting>
  <conditionalFormatting sqref="H976">
    <cfRule type="duplicateValues" dxfId="24" priority="6"/>
  </conditionalFormatting>
  <conditionalFormatting sqref="B991">
    <cfRule type="containsText" dxfId="23" priority="3" operator="containsText" text="Unit">
      <formula>NOT(ISERROR(SEARCH("Unit",B991)))</formula>
    </cfRule>
  </conditionalFormatting>
  <conditionalFormatting sqref="B991">
    <cfRule type="duplicateValues" dxfId="22" priority="4"/>
  </conditionalFormatting>
  <conditionalFormatting sqref="I991">
    <cfRule type="containsText" dxfId="21" priority="1" operator="containsText" text="Unit">
      <formula>NOT(ISERROR(SEARCH("Unit",I991)))</formula>
    </cfRule>
  </conditionalFormatting>
  <conditionalFormatting sqref="I991">
    <cfRule type="duplicateValues" dxfId="20" priority="2"/>
  </conditionalFormatting>
  <conditionalFormatting sqref="H972:H978">
    <cfRule type="duplicateValues" dxfId="19" priority="103"/>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C4:G45"/>
  <sheetViews>
    <sheetView topLeftCell="A13" workbookViewId="0">
      <selection activeCell="C37" sqref="C37"/>
    </sheetView>
  </sheetViews>
  <sheetFormatPr defaultRowHeight="12.75"/>
  <cols>
    <col min="3" max="3" width="14.28515625" customWidth="1"/>
    <col min="4" max="4" width="27.5703125" customWidth="1"/>
    <col min="5" max="5" width="25.7109375" customWidth="1"/>
    <col min="6" max="6" width="13" customWidth="1"/>
  </cols>
  <sheetData>
    <row r="4" spans="3:7">
      <c r="E4" s="588" t="s">
        <v>471</v>
      </c>
    </row>
    <row r="5" spans="3:7">
      <c r="E5" s="589" t="s">
        <v>1295</v>
      </c>
    </row>
    <row r="6" spans="3:7">
      <c r="E6" s="590" t="s">
        <v>472</v>
      </c>
    </row>
    <row r="7" spans="3:7">
      <c r="C7" s="520" t="s">
        <v>1302</v>
      </c>
      <c r="D7" s="520" t="s">
        <v>1303</v>
      </c>
      <c r="E7">
        <v>266130.97617539478</v>
      </c>
      <c r="F7">
        <f>VLOOKUP(C7,'Essbase zoom'!$B$989:$E$1016,4,0)</f>
        <v>266130.97617539478</v>
      </c>
      <c r="G7">
        <f>E7-F7</f>
        <v>0</v>
      </c>
    </row>
    <row r="8" spans="3:7">
      <c r="C8" s="520" t="s">
        <v>1304</v>
      </c>
      <c r="D8" s="565" t="s">
        <v>1305</v>
      </c>
      <c r="E8">
        <v>0</v>
      </c>
      <c r="F8" s="551">
        <f>VLOOKUP(C8,'Essbase zoom'!$B$989:$E$1016,4,0)</f>
        <v>0</v>
      </c>
      <c r="G8" s="551">
        <f t="shared" ref="G8:G36" si="0">E8-F8</f>
        <v>0</v>
      </c>
    </row>
    <row r="9" spans="3:7">
      <c r="C9" s="520" t="s">
        <v>1306</v>
      </c>
      <c r="D9" s="520" t="s">
        <v>1307</v>
      </c>
      <c r="E9">
        <v>814820.32585705561</v>
      </c>
      <c r="F9" s="551">
        <f>VLOOKUP(C9,'Essbase zoom'!$B$989:$E$1016,4,0)</f>
        <v>814820.32585705561</v>
      </c>
      <c r="G9" s="551">
        <f t="shared" si="0"/>
        <v>0</v>
      </c>
    </row>
    <row r="10" spans="3:7">
      <c r="C10" s="520" t="s">
        <v>1174</v>
      </c>
      <c r="D10" s="520" t="s">
        <v>1175</v>
      </c>
      <c r="E10">
        <v>0</v>
      </c>
      <c r="F10" s="551"/>
      <c r="G10" s="551"/>
    </row>
    <row r="11" spans="3:7">
      <c r="C11" s="520" t="s">
        <v>1308</v>
      </c>
      <c r="D11" s="520" t="s">
        <v>1309</v>
      </c>
      <c r="E11">
        <v>0</v>
      </c>
      <c r="F11" s="551"/>
      <c r="G11" s="551"/>
    </row>
    <row r="12" spans="3:7">
      <c r="C12" s="520" t="s">
        <v>1310</v>
      </c>
      <c r="D12" s="520" t="s">
        <v>1311</v>
      </c>
      <c r="E12">
        <v>0</v>
      </c>
      <c r="F12" s="551"/>
      <c r="G12" s="551"/>
    </row>
    <row r="13" spans="3:7">
      <c r="C13" s="520" t="s">
        <v>1312</v>
      </c>
      <c r="D13" s="520" t="s">
        <v>1313</v>
      </c>
      <c r="E13">
        <v>0</v>
      </c>
      <c r="F13" s="551"/>
      <c r="G13" s="551"/>
    </row>
    <row r="14" spans="3:7">
      <c r="C14" s="520" t="s">
        <v>1314</v>
      </c>
      <c r="D14" s="520" t="s">
        <v>1315</v>
      </c>
      <c r="E14">
        <v>8088772.3111716267</v>
      </c>
      <c r="F14" s="551">
        <f>VLOOKUP(C14,'Essbase zoom'!$B$989:$E$1016,4,0)</f>
        <v>8088772.3111716267</v>
      </c>
      <c r="G14" s="551">
        <f t="shared" si="0"/>
        <v>0</v>
      </c>
    </row>
    <row r="15" spans="3:7">
      <c r="C15" s="520" t="s">
        <v>1031</v>
      </c>
      <c r="D15" s="520" t="s">
        <v>1032</v>
      </c>
      <c r="E15">
        <v>12239574.610254508</v>
      </c>
      <c r="F15" s="551">
        <f>VLOOKUP(C15,'Essbase zoom'!$B$989:$E$1016,4,0)</f>
        <v>12239574.610254508</v>
      </c>
      <c r="G15" s="551">
        <f t="shared" si="0"/>
        <v>0</v>
      </c>
    </row>
    <row r="16" spans="3:7">
      <c r="C16" s="520" t="s">
        <v>1316</v>
      </c>
      <c r="D16" s="520" t="s">
        <v>1317</v>
      </c>
      <c r="E16">
        <v>126500</v>
      </c>
      <c r="F16" s="551">
        <f>VLOOKUP(C16,'Essbase zoom'!$B$989:$E$1016,4,0)</f>
        <v>126500</v>
      </c>
      <c r="G16" s="551">
        <f t="shared" si="0"/>
        <v>0</v>
      </c>
    </row>
    <row r="17" spans="3:7">
      <c r="C17" s="520" t="s">
        <v>1318</v>
      </c>
      <c r="D17" s="520" t="s">
        <v>1319</v>
      </c>
      <c r="E17">
        <v>-1.4551915228366852E-10</v>
      </c>
      <c r="F17" s="551">
        <f>VLOOKUP(C17,'Essbase zoom'!$B$989:$E$1016,4,0)</f>
        <v>-1.4551915228366852E-10</v>
      </c>
      <c r="G17" s="551">
        <f t="shared" si="0"/>
        <v>0</v>
      </c>
    </row>
    <row r="18" spans="3:7">
      <c r="C18" s="520" t="s">
        <v>1320</v>
      </c>
      <c r="D18" s="520" t="s">
        <v>1321</v>
      </c>
      <c r="E18">
        <v>-20595.440007975558</v>
      </c>
      <c r="F18" s="551">
        <f>VLOOKUP(C18,'Essbase zoom'!$B$989:$E$1016,4,0)</f>
        <v>-20595.440007975558</v>
      </c>
      <c r="G18" s="551">
        <f t="shared" si="0"/>
        <v>0</v>
      </c>
    </row>
    <row r="19" spans="3:7">
      <c r="C19" s="520" t="s">
        <v>1322</v>
      </c>
      <c r="D19" s="520" t="s">
        <v>1323</v>
      </c>
      <c r="E19">
        <v>12624372.982870078</v>
      </c>
      <c r="F19" s="551">
        <f>VLOOKUP(C19,'Essbase zoom'!$B$989:$E$1016,4,0)</f>
        <v>12624372.982870078</v>
      </c>
      <c r="G19" s="551">
        <f t="shared" si="0"/>
        <v>0</v>
      </c>
    </row>
    <row r="20" spans="3:7">
      <c r="C20" s="520" t="s">
        <v>1324</v>
      </c>
      <c r="D20" s="520" t="s">
        <v>1325</v>
      </c>
      <c r="E20">
        <v>1.1641532182693481E-10</v>
      </c>
      <c r="F20" s="551">
        <f>VLOOKUP(C20,'Essbase zoom'!$B$989:$E$1016,4,0)</f>
        <v>1.1641532182693481E-10</v>
      </c>
      <c r="G20" s="551">
        <f t="shared" si="0"/>
        <v>0</v>
      </c>
    </row>
    <row r="21" spans="3:7">
      <c r="C21" s="520" t="s">
        <v>1326</v>
      </c>
      <c r="D21" s="520" t="s">
        <v>1327</v>
      </c>
      <c r="E21">
        <v>3355569.0225488562</v>
      </c>
      <c r="F21" s="551">
        <f>VLOOKUP(C21,'Essbase zoom'!$B$989:$E$1016,4,0)</f>
        <v>3355569.0225488562</v>
      </c>
      <c r="G21" s="551">
        <f t="shared" si="0"/>
        <v>0</v>
      </c>
    </row>
    <row r="22" spans="3:7">
      <c r="C22" s="520" t="s">
        <v>1328</v>
      </c>
      <c r="D22" s="520" t="s">
        <v>1329</v>
      </c>
      <c r="E22">
        <v>19881812.816499822</v>
      </c>
      <c r="F22" s="551">
        <f>VLOOKUP(C22,'Essbase zoom'!$B$989:$E$1016,4,0)</f>
        <v>19881812.816499822</v>
      </c>
      <c r="G22" s="551">
        <f t="shared" si="0"/>
        <v>0</v>
      </c>
    </row>
    <row r="23" spans="3:7">
      <c r="C23" s="520" t="s">
        <v>1330</v>
      </c>
      <c r="D23" s="520" t="s">
        <v>1331</v>
      </c>
      <c r="E23">
        <v>1843024.0802997025</v>
      </c>
      <c r="F23" s="551">
        <f>VLOOKUP(C23,'Essbase zoom'!$B$989:$E$1016,4,0)</f>
        <v>1843024.0802997025</v>
      </c>
      <c r="G23" s="551">
        <f t="shared" si="0"/>
        <v>0</v>
      </c>
    </row>
    <row r="24" spans="3:7">
      <c r="C24" s="520" t="s">
        <v>1332</v>
      </c>
      <c r="D24" s="520" t="s">
        <v>1333</v>
      </c>
      <c r="E24">
        <v>1750585.4597047959</v>
      </c>
      <c r="F24" s="551">
        <f>VLOOKUP(C24,'Essbase zoom'!$B$989:$E$1016,4,0)</f>
        <v>1750585.4597047959</v>
      </c>
      <c r="G24" s="551">
        <f t="shared" si="0"/>
        <v>0</v>
      </c>
    </row>
    <row r="25" spans="3:7">
      <c r="C25" s="520" t="s">
        <v>1334</v>
      </c>
      <c r="D25" s="520" t="s">
        <v>1335</v>
      </c>
      <c r="E25">
        <v>2589994.969882533</v>
      </c>
      <c r="F25" s="551">
        <f>VLOOKUP(C25,'Essbase zoom'!$B$989:$E$1016,4,0)</f>
        <v>2589994.969882533</v>
      </c>
      <c r="G25" s="551">
        <f t="shared" si="0"/>
        <v>0</v>
      </c>
    </row>
    <row r="26" spans="3:7">
      <c r="C26" s="520" t="s">
        <v>1336</v>
      </c>
      <c r="D26" s="520" t="s">
        <v>1337</v>
      </c>
      <c r="E26">
        <v>-4165919.1015408933</v>
      </c>
      <c r="F26" s="551">
        <f>VLOOKUP(C26,'Essbase zoom'!$B$989:$E$1016,4,0)</f>
        <v>-4165919.1015408933</v>
      </c>
      <c r="G26" s="551">
        <f t="shared" si="0"/>
        <v>0</v>
      </c>
    </row>
    <row r="27" spans="3:7">
      <c r="C27" s="520" t="s">
        <v>1275</v>
      </c>
      <c r="D27" s="520" t="s">
        <v>1276</v>
      </c>
      <c r="E27">
        <v>281923.21261100227</v>
      </c>
      <c r="F27" s="551">
        <f>VLOOKUP(C27,'Essbase zoom'!$B$989:$E$1016,4,0)</f>
        <v>281923.21261100227</v>
      </c>
      <c r="G27" s="551">
        <f t="shared" si="0"/>
        <v>0</v>
      </c>
    </row>
    <row r="28" spans="3:7">
      <c r="C28" s="520" t="s">
        <v>1247</v>
      </c>
      <c r="D28" s="520" t="s">
        <v>1338</v>
      </c>
      <c r="E28">
        <v>1738987.95</v>
      </c>
      <c r="F28" s="551">
        <f>VLOOKUP(C28,'Essbase zoom'!$B$989:$E$1016,4,0)</f>
        <v>1738987.95</v>
      </c>
      <c r="G28" s="551">
        <f t="shared" si="0"/>
        <v>0</v>
      </c>
    </row>
    <row r="29" spans="3:7">
      <c r="C29" s="520" t="s">
        <v>1245</v>
      </c>
      <c r="D29" s="520" t="s">
        <v>1246</v>
      </c>
      <c r="E29">
        <v>507655.90857346053</v>
      </c>
      <c r="F29" s="551">
        <f>VLOOKUP(C29,'Essbase zoom'!$B$989:$E$1016,4,0)</f>
        <v>507655.90857346053</v>
      </c>
      <c r="G29" s="551">
        <f t="shared" si="0"/>
        <v>0</v>
      </c>
    </row>
    <row r="30" spans="3:7">
      <c r="C30" s="520" t="s">
        <v>1033</v>
      </c>
      <c r="D30" s="520" t="s">
        <v>1339</v>
      </c>
      <c r="E30">
        <v>207211.56211234818</v>
      </c>
      <c r="F30" s="551">
        <f>VLOOKUP(C30,'Essbase zoom'!$B$989:$E$1016,4,0)</f>
        <v>207211.56211234818</v>
      </c>
      <c r="G30" s="551">
        <f t="shared" si="0"/>
        <v>0</v>
      </c>
    </row>
    <row r="31" spans="3:7">
      <c r="C31" s="520" t="s">
        <v>1340</v>
      </c>
      <c r="D31" s="520" t="s">
        <v>1341</v>
      </c>
      <c r="E31">
        <v>2212591.4495281968</v>
      </c>
      <c r="F31" s="551">
        <f>VLOOKUP(C31,'Essbase zoom'!$B$989:$E$1016,4,0)</f>
        <v>2212591.4495281968</v>
      </c>
      <c r="G31" s="551">
        <f t="shared" si="0"/>
        <v>0</v>
      </c>
    </row>
    <row r="32" spans="3:7">
      <c r="C32" s="520" t="s">
        <v>1243</v>
      </c>
      <c r="D32" s="520" t="s">
        <v>1244</v>
      </c>
      <c r="E32">
        <v>121401.5513345448</v>
      </c>
      <c r="F32" s="551">
        <f>VLOOKUP(C32,'Essbase zoom'!$B$989:$E$1016,4,0)</f>
        <v>121401.5513345448</v>
      </c>
      <c r="G32" s="551">
        <f t="shared" si="0"/>
        <v>0</v>
      </c>
    </row>
    <row r="33" spans="3:7">
      <c r="C33" s="520" t="s">
        <v>1174</v>
      </c>
      <c r="D33" s="520" t="s">
        <v>1175</v>
      </c>
      <c r="E33">
        <v>0</v>
      </c>
      <c r="F33" s="551"/>
      <c r="G33" s="551"/>
    </row>
    <row r="34" spans="3:7">
      <c r="C34" s="520" t="s">
        <v>1308</v>
      </c>
      <c r="D34" s="520" t="s">
        <v>1309</v>
      </c>
      <c r="E34">
        <v>0</v>
      </c>
      <c r="F34" s="551"/>
      <c r="G34" s="551"/>
    </row>
    <row r="35" spans="3:7">
      <c r="C35" s="520" t="s">
        <v>1342</v>
      </c>
      <c r="D35" s="520" t="s">
        <v>311</v>
      </c>
      <c r="E35">
        <v>866462.3558849995</v>
      </c>
      <c r="F35" s="551">
        <f>VLOOKUP(C35,'Essbase zoom'!$B$989:$E$1016,4,0)</f>
        <v>866462.3558849995</v>
      </c>
      <c r="G35" s="551">
        <f t="shared" si="0"/>
        <v>0</v>
      </c>
    </row>
    <row r="36" spans="3:7">
      <c r="C36" s="520" t="s">
        <v>1034</v>
      </c>
      <c r="D36" s="520" t="s">
        <v>1035</v>
      </c>
      <c r="E36">
        <v>6057.1741806815107</v>
      </c>
      <c r="F36" s="551">
        <f>VLOOKUP(C36,'Essbase zoom'!$B$989:$E$1016,4,0)</f>
        <v>6057.1741806815107</v>
      </c>
      <c r="G36" s="551">
        <f t="shared" si="0"/>
        <v>0</v>
      </c>
    </row>
    <row r="37" spans="3:7">
      <c r="C37" s="520" t="s">
        <v>252</v>
      </c>
      <c r="D37" s="520" t="s">
        <v>253</v>
      </c>
      <c r="E37">
        <v>65336934.177940734</v>
      </c>
      <c r="F37" s="551">
        <f>SUM(F7:F36)</f>
        <v>65336934.177940734</v>
      </c>
      <c r="G37" s="551"/>
    </row>
    <row r="39" spans="3:7">
      <c r="E39" s="588" t="s">
        <v>471</v>
      </c>
    </row>
    <row r="40" spans="3:7">
      <c r="E40" s="589" t="s">
        <v>1295</v>
      </c>
    </row>
    <row r="41" spans="3:7">
      <c r="E41" s="590" t="s">
        <v>472</v>
      </c>
    </row>
    <row r="42" spans="3:7">
      <c r="C42" s="642" t="s">
        <v>1146</v>
      </c>
      <c r="D42" s="642" t="s">
        <v>1147</v>
      </c>
      <c r="E42" s="643">
        <v>587373.52057459438</v>
      </c>
      <c r="F42" s="641"/>
    </row>
    <row r="43" spans="3:7">
      <c r="C43" s="642" t="s">
        <v>1148</v>
      </c>
      <c r="D43" s="642" t="s">
        <v>1149</v>
      </c>
      <c r="E43" s="643">
        <v>739675.12016944645</v>
      </c>
      <c r="F43" s="641"/>
    </row>
    <row r="44" spans="3:7">
      <c r="C44" s="642" t="s">
        <v>1050</v>
      </c>
      <c r="D44" s="642" t="s">
        <v>1051</v>
      </c>
      <c r="E44" s="643">
        <v>239713.29155393713</v>
      </c>
      <c r="F44" s="641"/>
    </row>
    <row r="45" spans="3:7">
      <c r="C45" s="642" t="s">
        <v>1150</v>
      </c>
      <c r="D45" s="642" t="s">
        <v>1151</v>
      </c>
      <c r="E45" s="643">
        <v>601729.51723021863</v>
      </c>
      <c r="F45" s="64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C3:I1473"/>
  <sheetViews>
    <sheetView topLeftCell="A1433" workbookViewId="0">
      <selection activeCell="K1479" sqref="K1479"/>
    </sheetView>
  </sheetViews>
  <sheetFormatPr defaultRowHeight="12.75"/>
  <cols>
    <col min="3" max="3" width="16.28515625" bestFit="1" customWidth="1"/>
    <col min="4" max="4" width="67.42578125" bestFit="1" customWidth="1"/>
    <col min="5" max="5" width="13.140625" customWidth="1"/>
    <col min="6" max="6" width="16.42578125" customWidth="1"/>
    <col min="7" max="7" width="23.7109375" customWidth="1"/>
    <col min="8" max="8" width="9.140625" customWidth="1"/>
  </cols>
  <sheetData>
    <row r="3" spans="3:9">
      <c r="C3" s="551"/>
      <c r="D3" s="551"/>
      <c r="E3" s="588"/>
      <c r="F3" s="520"/>
      <c r="G3" s="520" t="s">
        <v>471</v>
      </c>
    </row>
    <row r="4" spans="3:9">
      <c r="C4" s="551"/>
      <c r="D4" s="551"/>
      <c r="E4" s="589"/>
      <c r="F4" s="520"/>
      <c r="G4" s="520" t="s">
        <v>1295</v>
      </c>
    </row>
    <row r="5" spans="3:9" ht="33.75">
      <c r="C5" s="551"/>
      <c r="D5" s="551"/>
      <c r="E5" s="590" t="s">
        <v>3475</v>
      </c>
      <c r="F5" s="520" t="s">
        <v>3476</v>
      </c>
      <c r="G5" s="520" t="s">
        <v>3475</v>
      </c>
      <c r="H5" s="520" t="s">
        <v>3476</v>
      </c>
      <c r="I5" s="520" t="s">
        <v>472</v>
      </c>
    </row>
    <row r="6" spans="3:9">
      <c r="C6" s="520" t="s">
        <v>345</v>
      </c>
      <c r="D6" s="520" t="s">
        <v>346</v>
      </c>
      <c r="E6" s="551">
        <v>-406757.43723771011</v>
      </c>
      <c r="F6" s="520" t="s">
        <v>476</v>
      </c>
      <c r="G6">
        <v>-406757.43723771011</v>
      </c>
      <c r="H6" s="520" t="s">
        <v>476</v>
      </c>
      <c r="I6">
        <v>406757.43723771011</v>
      </c>
    </row>
    <row r="7" spans="3:9">
      <c r="C7" s="520" t="s">
        <v>899</v>
      </c>
      <c r="D7" s="520" t="s">
        <v>900</v>
      </c>
      <c r="E7">
        <v>-3100</v>
      </c>
      <c r="F7" s="520" t="s">
        <v>476</v>
      </c>
      <c r="G7">
        <v>-3100</v>
      </c>
      <c r="H7" s="520" t="s">
        <v>476</v>
      </c>
      <c r="I7">
        <v>3100</v>
      </c>
    </row>
    <row r="8" spans="3:9">
      <c r="C8" s="520" t="s">
        <v>347</v>
      </c>
      <c r="D8" s="520" t="s">
        <v>348</v>
      </c>
      <c r="E8">
        <v>510658.87718686112</v>
      </c>
      <c r="F8">
        <v>266932.41612454579</v>
      </c>
      <c r="G8">
        <v>510658.87718686112</v>
      </c>
      <c r="H8">
        <v>266932.41612454579</v>
      </c>
      <c r="I8">
        <v>-243726.46106231533</v>
      </c>
    </row>
    <row r="9" spans="3:9">
      <c r="C9" s="520" t="s">
        <v>349</v>
      </c>
      <c r="D9" s="520" t="s">
        <v>350</v>
      </c>
      <c r="E9">
        <v>-100000</v>
      </c>
      <c r="F9" s="520" t="s">
        <v>476</v>
      </c>
      <c r="G9">
        <v>-100000</v>
      </c>
      <c r="H9" s="520" t="s">
        <v>476</v>
      </c>
      <c r="I9">
        <v>100000</v>
      </c>
    </row>
    <row r="10" spans="3:9">
      <c r="C10" s="520" t="s">
        <v>1302</v>
      </c>
      <c r="D10" s="520" t="s">
        <v>1343</v>
      </c>
      <c r="E10">
        <v>801.43994915101212</v>
      </c>
      <c r="F10" s="520">
        <v>266932.41612454579</v>
      </c>
      <c r="G10">
        <v>801.43994915101212</v>
      </c>
      <c r="H10">
        <v>266932.41612454579</v>
      </c>
      <c r="I10">
        <v>266130.97617539478</v>
      </c>
    </row>
    <row r="11" spans="3:9">
      <c r="C11" s="520" t="s">
        <v>546</v>
      </c>
      <c r="D11" s="520" t="s">
        <v>985</v>
      </c>
      <c r="E11">
        <v>-776902.97805268841</v>
      </c>
      <c r="F11" s="520" t="s">
        <v>476</v>
      </c>
      <c r="G11">
        <v>-776902.97805268841</v>
      </c>
      <c r="H11" s="520" t="s">
        <v>476</v>
      </c>
      <c r="I11">
        <v>776902.97805268841</v>
      </c>
    </row>
    <row r="12" spans="3:9">
      <c r="C12" s="520" t="s">
        <v>805</v>
      </c>
      <c r="D12" s="520" t="s">
        <v>352</v>
      </c>
      <c r="E12">
        <v>-10000</v>
      </c>
      <c r="F12" s="520" t="s">
        <v>476</v>
      </c>
      <c r="G12">
        <v>-10000</v>
      </c>
      <c r="H12" s="520" t="s">
        <v>476</v>
      </c>
      <c r="I12">
        <v>10000</v>
      </c>
    </row>
    <row r="13" spans="3:9">
      <c r="C13" s="520" t="s">
        <v>806</v>
      </c>
      <c r="D13" s="520" t="s">
        <v>353</v>
      </c>
      <c r="E13">
        <v>836902.97805268841</v>
      </c>
      <c r="F13" s="520" t="s">
        <v>476</v>
      </c>
      <c r="G13">
        <v>836902.97805268841</v>
      </c>
      <c r="H13" s="520" t="s">
        <v>476</v>
      </c>
      <c r="I13">
        <v>-836902.97805268841</v>
      </c>
    </row>
    <row r="14" spans="3:9">
      <c r="C14" s="520" t="s">
        <v>1170</v>
      </c>
      <c r="D14" s="520" t="s">
        <v>1171</v>
      </c>
      <c r="E14">
        <v>0</v>
      </c>
      <c r="F14" s="520" t="s">
        <v>476</v>
      </c>
      <c r="G14">
        <v>0</v>
      </c>
      <c r="H14" s="520" t="s">
        <v>476</v>
      </c>
      <c r="I14">
        <v>0</v>
      </c>
    </row>
    <row r="15" spans="3:9">
      <c r="C15" s="520" t="s">
        <v>1355</v>
      </c>
      <c r="D15" s="520" t="s">
        <v>1356</v>
      </c>
      <c r="E15">
        <v>0</v>
      </c>
      <c r="F15" s="520" t="s">
        <v>476</v>
      </c>
      <c r="G15">
        <v>0</v>
      </c>
      <c r="H15" s="520" t="s">
        <v>476</v>
      </c>
      <c r="I15">
        <v>0</v>
      </c>
    </row>
    <row r="16" spans="3:9">
      <c r="C16" s="520" t="s">
        <v>1357</v>
      </c>
      <c r="D16" s="520" t="s">
        <v>1358</v>
      </c>
      <c r="E16">
        <v>0</v>
      </c>
      <c r="F16" s="520" t="s">
        <v>476</v>
      </c>
      <c r="G16">
        <v>0</v>
      </c>
      <c r="H16" s="520" t="s">
        <v>476</v>
      </c>
      <c r="I16">
        <v>0</v>
      </c>
    </row>
    <row r="17" spans="3:9">
      <c r="C17" s="520" t="s">
        <v>301</v>
      </c>
      <c r="D17" s="520" t="s">
        <v>302</v>
      </c>
      <c r="E17">
        <v>0</v>
      </c>
      <c r="F17" s="520" t="s">
        <v>476</v>
      </c>
      <c r="G17">
        <v>0</v>
      </c>
      <c r="H17" s="520" t="s">
        <v>476</v>
      </c>
      <c r="I17">
        <v>0</v>
      </c>
    </row>
    <row r="18" spans="3:9">
      <c r="C18" s="520" t="s">
        <v>1172</v>
      </c>
      <c r="D18" s="520" t="s">
        <v>1173</v>
      </c>
      <c r="E18">
        <v>0</v>
      </c>
      <c r="F18" s="520" t="s">
        <v>476</v>
      </c>
      <c r="G18">
        <v>0</v>
      </c>
      <c r="H18" s="520" t="s">
        <v>476</v>
      </c>
      <c r="I18">
        <v>0</v>
      </c>
    </row>
    <row r="19" spans="3:9">
      <c r="C19" s="520" t="s">
        <v>103</v>
      </c>
      <c r="D19" s="520" t="s">
        <v>354</v>
      </c>
      <c r="E19">
        <v>-50000</v>
      </c>
      <c r="F19" s="520" t="s">
        <v>476</v>
      </c>
      <c r="G19">
        <v>-50000</v>
      </c>
      <c r="H19" s="520" t="s">
        <v>476</v>
      </c>
      <c r="I19">
        <v>50000</v>
      </c>
    </row>
    <row r="20" spans="3:9">
      <c r="C20" s="520" t="s">
        <v>1304</v>
      </c>
      <c r="D20" s="520" t="s">
        <v>1344</v>
      </c>
      <c r="E20">
        <v>0</v>
      </c>
      <c r="F20" s="520" t="s">
        <v>476</v>
      </c>
      <c r="G20">
        <v>0</v>
      </c>
      <c r="H20" s="520" t="s">
        <v>476</v>
      </c>
      <c r="I20">
        <v>0</v>
      </c>
    </row>
    <row r="21" spans="3:9">
      <c r="C21" s="520" t="s">
        <v>1359</v>
      </c>
      <c r="D21" s="520" t="s">
        <v>1360</v>
      </c>
      <c r="E21">
        <v>0</v>
      </c>
      <c r="F21" s="520" t="s">
        <v>476</v>
      </c>
      <c r="G21">
        <v>0</v>
      </c>
      <c r="H21" s="520" t="s">
        <v>476</v>
      </c>
      <c r="I21">
        <v>0</v>
      </c>
    </row>
    <row r="22" spans="3:9">
      <c r="C22" s="520" t="s">
        <v>1361</v>
      </c>
      <c r="D22" s="520" t="s">
        <v>1362</v>
      </c>
      <c r="E22">
        <v>0</v>
      </c>
      <c r="F22" s="520" t="s">
        <v>476</v>
      </c>
      <c r="G22">
        <v>0</v>
      </c>
      <c r="H22" s="520" t="s">
        <v>476</v>
      </c>
      <c r="I22">
        <v>0</v>
      </c>
    </row>
    <row r="23" spans="3:9">
      <c r="C23" s="520" t="s">
        <v>1363</v>
      </c>
      <c r="D23" s="520" t="s">
        <v>1364</v>
      </c>
      <c r="E23">
        <v>0</v>
      </c>
      <c r="F23" s="520" t="s">
        <v>476</v>
      </c>
      <c r="G23">
        <v>0</v>
      </c>
      <c r="H23" s="520" t="s">
        <v>476</v>
      </c>
      <c r="I23">
        <v>0</v>
      </c>
    </row>
    <row r="24" spans="3:9">
      <c r="C24" s="520" t="s">
        <v>1365</v>
      </c>
      <c r="D24" s="520" t="s">
        <v>1366</v>
      </c>
      <c r="E24">
        <v>0</v>
      </c>
      <c r="F24" s="520" t="s">
        <v>476</v>
      </c>
      <c r="G24">
        <v>0</v>
      </c>
      <c r="H24" s="520" t="s">
        <v>476</v>
      </c>
      <c r="I24">
        <v>0</v>
      </c>
    </row>
    <row r="25" spans="3:9">
      <c r="C25" s="520" t="s">
        <v>1367</v>
      </c>
      <c r="D25" s="520" t="s">
        <v>1368</v>
      </c>
      <c r="E25">
        <v>0</v>
      </c>
      <c r="F25" s="520" t="s">
        <v>476</v>
      </c>
      <c r="G25">
        <v>0</v>
      </c>
      <c r="H25" s="520" t="s">
        <v>476</v>
      </c>
      <c r="I25">
        <v>0</v>
      </c>
    </row>
    <row r="26" spans="3:9">
      <c r="C26" s="520" t="s">
        <v>1369</v>
      </c>
      <c r="D26" s="520" t="s">
        <v>1370</v>
      </c>
      <c r="E26">
        <v>0</v>
      </c>
      <c r="F26" s="520" t="s">
        <v>476</v>
      </c>
      <c r="G26">
        <v>0</v>
      </c>
      <c r="H26" s="520" t="s">
        <v>476</v>
      </c>
      <c r="I26">
        <v>0</v>
      </c>
    </row>
    <row r="27" spans="3:9">
      <c r="C27" s="520" t="s">
        <v>1371</v>
      </c>
      <c r="D27" s="520" t="s">
        <v>1372</v>
      </c>
      <c r="E27">
        <v>0</v>
      </c>
      <c r="F27" s="520" t="s">
        <v>476</v>
      </c>
      <c r="G27">
        <v>0</v>
      </c>
      <c r="H27" s="520" t="s">
        <v>476</v>
      </c>
      <c r="I27">
        <v>0</v>
      </c>
    </row>
    <row r="28" spans="3:9">
      <c r="C28" s="520" t="s">
        <v>1373</v>
      </c>
      <c r="D28" s="520" t="s">
        <v>1374</v>
      </c>
      <c r="E28">
        <v>0</v>
      </c>
      <c r="F28" s="520" t="s">
        <v>476</v>
      </c>
      <c r="G28">
        <v>0</v>
      </c>
      <c r="H28" s="520" t="s">
        <v>476</v>
      </c>
      <c r="I28">
        <v>0</v>
      </c>
    </row>
    <row r="29" spans="3:9">
      <c r="C29" s="520" t="s">
        <v>1375</v>
      </c>
      <c r="D29" s="520" t="s">
        <v>1376</v>
      </c>
      <c r="E29">
        <v>0</v>
      </c>
      <c r="F29" s="520" t="s">
        <v>476</v>
      </c>
      <c r="G29">
        <v>0</v>
      </c>
      <c r="H29" s="520" t="s">
        <v>476</v>
      </c>
      <c r="I29">
        <v>0</v>
      </c>
    </row>
    <row r="30" spans="3:9">
      <c r="C30" s="520" t="s">
        <v>1129</v>
      </c>
      <c r="D30" s="520" t="s">
        <v>1128</v>
      </c>
      <c r="E30">
        <v>0</v>
      </c>
      <c r="F30" s="520" t="s">
        <v>476</v>
      </c>
      <c r="G30">
        <v>0</v>
      </c>
      <c r="H30" s="520" t="s">
        <v>476</v>
      </c>
      <c r="I30">
        <v>0</v>
      </c>
    </row>
    <row r="31" spans="3:9">
      <c r="C31" s="520" t="s">
        <v>1142</v>
      </c>
      <c r="D31" s="520" t="s">
        <v>1141</v>
      </c>
      <c r="E31">
        <v>0</v>
      </c>
      <c r="F31" s="520" t="s">
        <v>476</v>
      </c>
      <c r="G31">
        <v>0</v>
      </c>
      <c r="H31" s="520" t="s">
        <v>476</v>
      </c>
      <c r="I31">
        <v>0</v>
      </c>
    </row>
    <row r="32" spans="3:9">
      <c r="C32" s="520" t="s">
        <v>1377</v>
      </c>
      <c r="D32" s="520" t="s">
        <v>1378</v>
      </c>
      <c r="E32">
        <v>0</v>
      </c>
      <c r="F32" s="520" t="s">
        <v>476</v>
      </c>
      <c r="G32">
        <v>0</v>
      </c>
      <c r="H32" s="520" t="s">
        <v>476</v>
      </c>
      <c r="I32">
        <v>0</v>
      </c>
    </row>
    <row r="33" spans="3:9">
      <c r="C33" s="520" t="s">
        <v>1379</v>
      </c>
      <c r="D33" s="520" t="s">
        <v>1380</v>
      </c>
      <c r="E33">
        <v>0</v>
      </c>
      <c r="F33" s="520" t="s">
        <v>476</v>
      </c>
      <c r="G33">
        <v>0</v>
      </c>
      <c r="H33" s="520" t="s">
        <v>476</v>
      </c>
      <c r="I33">
        <v>0</v>
      </c>
    </row>
    <row r="34" spans="3:9">
      <c r="C34" s="520" t="s">
        <v>1381</v>
      </c>
      <c r="D34" s="520" t="s">
        <v>1382</v>
      </c>
      <c r="E34">
        <v>0</v>
      </c>
      <c r="F34" s="520" t="s">
        <v>476</v>
      </c>
      <c r="G34">
        <v>0</v>
      </c>
      <c r="H34" s="520" t="s">
        <v>476</v>
      </c>
      <c r="I34">
        <v>0</v>
      </c>
    </row>
    <row r="35" spans="3:9">
      <c r="C35" s="520" t="s">
        <v>104</v>
      </c>
      <c r="D35" s="520" t="s">
        <v>355</v>
      </c>
      <c r="E35">
        <v>-330220.38287995121</v>
      </c>
      <c r="F35" s="520" t="s">
        <v>476</v>
      </c>
      <c r="G35">
        <v>-330220.38287995121</v>
      </c>
      <c r="H35" s="520" t="s">
        <v>476</v>
      </c>
      <c r="I35">
        <v>330220.38287995121</v>
      </c>
    </row>
    <row r="36" spans="3:9">
      <c r="C36" s="520" t="s">
        <v>807</v>
      </c>
      <c r="D36" s="520" t="s">
        <v>356</v>
      </c>
      <c r="E36">
        <v>550811.65843799524</v>
      </c>
      <c r="F36">
        <v>830511.60141509958</v>
      </c>
      <c r="G36">
        <v>550811.65843799524</v>
      </c>
      <c r="H36">
        <v>830511.60141509958</v>
      </c>
      <c r="I36">
        <v>279699.94297710434</v>
      </c>
    </row>
    <row r="37" spans="3:9">
      <c r="C37" s="520" t="s">
        <v>1383</v>
      </c>
      <c r="D37" s="520" t="s">
        <v>1384</v>
      </c>
      <c r="E37">
        <v>0</v>
      </c>
      <c r="F37" s="520" t="s">
        <v>476</v>
      </c>
      <c r="G37">
        <v>0</v>
      </c>
      <c r="H37" s="520" t="s">
        <v>476</v>
      </c>
      <c r="I37">
        <v>0</v>
      </c>
    </row>
    <row r="38" spans="3:9">
      <c r="C38" s="520" t="s">
        <v>1385</v>
      </c>
      <c r="D38" s="520" t="s">
        <v>1386</v>
      </c>
      <c r="E38">
        <v>0</v>
      </c>
      <c r="F38" s="520" t="s">
        <v>476</v>
      </c>
      <c r="G38">
        <v>0</v>
      </c>
      <c r="H38" s="520" t="s">
        <v>476</v>
      </c>
      <c r="I38">
        <v>0</v>
      </c>
    </row>
    <row r="39" spans="3:9">
      <c r="C39" s="520" t="s">
        <v>1387</v>
      </c>
      <c r="D39" s="520" t="s">
        <v>1388</v>
      </c>
      <c r="E39" s="520" t="s">
        <v>476</v>
      </c>
      <c r="F39" s="520" t="s">
        <v>476</v>
      </c>
      <c r="G39" s="520" t="s">
        <v>476</v>
      </c>
      <c r="H39" s="520" t="s">
        <v>476</v>
      </c>
      <c r="I39" s="520" t="s">
        <v>476</v>
      </c>
    </row>
    <row r="40" spans="3:9">
      <c r="C40" s="520" t="s">
        <v>1389</v>
      </c>
      <c r="D40" s="520" t="s">
        <v>1390</v>
      </c>
      <c r="E40" s="520" t="s">
        <v>476</v>
      </c>
      <c r="F40" s="520" t="s">
        <v>476</v>
      </c>
      <c r="G40" s="520" t="s">
        <v>476</v>
      </c>
      <c r="H40" s="520" t="s">
        <v>476</v>
      </c>
      <c r="I40" s="520" t="s">
        <v>476</v>
      </c>
    </row>
    <row r="41" spans="3:9">
      <c r="C41" s="520" t="s">
        <v>1391</v>
      </c>
      <c r="D41" s="520" t="s">
        <v>1392</v>
      </c>
      <c r="E41">
        <v>0</v>
      </c>
      <c r="F41" s="520" t="s">
        <v>476</v>
      </c>
      <c r="G41">
        <v>0</v>
      </c>
      <c r="H41" s="520" t="s">
        <v>476</v>
      </c>
      <c r="I41">
        <v>0</v>
      </c>
    </row>
    <row r="42" spans="3:9">
      <c r="C42" s="520" t="s">
        <v>1393</v>
      </c>
      <c r="D42" s="520" t="s">
        <v>1394</v>
      </c>
      <c r="E42">
        <v>0</v>
      </c>
      <c r="F42" s="520" t="s">
        <v>476</v>
      </c>
      <c r="G42">
        <v>0</v>
      </c>
      <c r="H42" s="520" t="s">
        <v>476</v>
      </c>
      <c r="I42">
        <v>0</v>
      </c>
    </row>
    <row r="43" spans="3:9">
      <c r="C43" s="520" t="s">
        <v>519</v>
      </c>
      <c r="D43" s="520" t="s">
        <v>257</v>
      </c>
      <c r="E43">
        <v>0</v>
      </c>
      <c r="F43" s="520" t="s">
        <v>476</v>
      </c>
      <c r="G43">
        <v>0</v>
      </c>
      <c r="H43" s="520" t="s">
        <v>476</v>
      </c>
      <c r="I43">
        <v>0</v>
      </c>
    </row>
    <row r="44" spans="3:9">
      <c r="C44" s="520" t="s">
        <v>520</v>
      </c>
      <c r="D44" s="520" t="s">
        <v>254</v>
      </c>
      <c r="E44">
        <v>0</v>
      </c>
      <c r="F44" s="520" t="s">
        <v>476</v>
      </c>
      <c r="G44">
        <v>0</v>
      </c>
      <c r="H44" s="520" t="s">
        <v>476</v>
      </c>
      <c r="I44">
        <v>0</v>
      </c>
    </row>
    <row r="45" spans="3:9">
      <c r="C45" s="520" t="s">
        <v>1395</v>
      </c>
      <c r="D45" s="520" t="s">
        <v>1396</v>
      </c>
      <c r="E45">
        <v>0</v>
      </c>
      <c r="F45" s="520" t="s">
        <v>476</v>
      </c>
      <c r="G45">
        <v>0</v>
      </c>
      <c r="H45" s="520" t="s">
        <v>476</v>
      </c>
      <c r="I45">
        <v>0</v>
      </c>
    </row>
    <row r="46" spans="3:9">
      <c r="C46" s="520" t="s">
        <v>1174</v>
      </c>
      <c r="D46" s="520" t="s">
        <v>1175</v>
      </c>
      <c r="E46">
        <v>0</v>
      </c>
      <c r="F46" s="520" t="s">
        <v>476</v>
      </c>
      <c r="G46">
        <v>0</v>
      </c>
      <c r="H46" s="520" t="s">
        <v>476</v>
      </c>
      <c r="I46">
        <v>0</v>
      </c>
    </row>
    <row r="47" spans="3:9">
      <c r="C47" s="520" t="s">
        <v>1397</v>
      </c>
      <c r="D47" s="520" t="s">
        <v>1398</v>
      </c>
      <c r="E47">
        <v>0</v>
      </c>
      <c r="F47" s="520" t="s">
        <v>476</v>
      </c>
      <c r="G47">
        <v>0</v>
      </c>
      <c r="H47" s="520" t="s">
        <v>476</v>
      </c>
      <c r="I47">
        <v>0</v>
      </c>
    </row>
    <row r="48" spans="3:9">
      <c r="C48" s="520" t="s">
        <v>1399</v>
      </c>
      <c r="D48" s="520" t="s">
        <v>1400</v>
      </c>
      <c r="E48">
        <v>0</v>
      </c>
      <c r="F48" s="520" t="s">
        <v>476</v>
      </c>
      <c r="G48">
        <v>0</v>
      </c>
      <c r="H48" s="520" t="s">
        <v>476</v>
      </c>
      <c r="I48">
        <v>0</v>
      </c>
    </row>
    <row r="49" spans="3:9">
      <c r="C49" s="520" t="s">
        <v>1401</v>
      </c>
      <c r="D49" s="520" t="s">
        <v>1402</v>
      </c>
      <c r="E49">
        <v>0</v>
      </c>
      <c r="F49" s="520" t="s">
        <v>476</v>
      </c>
      <c r="G49">
        <v>0</v>
      </c>
      <c r="H49" s="520" t="s">
        <v>476</v>
      </c>
      <c r="I49">
        <v>0</v>
      </c>
    </row>
    <row r="50" spans="3:9">
      <c r="C50" s="520" t="s">
        <v>1403</v>
      </c>
      <c r="D50" s="520" t="s">
        <v>1404</v>
      </c>
      <c r="E50">
        <v>0</v>
      </c>
      <c r="F50" s="520" t="s">
        <v>476</v>
      </c>
      <c r="G50">
        <v>0</v>
      </c>
      <c r="H50" s="520" t="s">
        <v>476</v>
      </c>
      <c r="I50">
        <v>0</v>
      </c>
    </row>
    <row r="51" spans="3:9">
      <c r="C51" s="520" t="s">
        <v>1405</v>
      </c>
      <c r="D51" s="520" t="s">
        <v>1406</v>
      </c>
      <c r="E51">
        <v>0</v>
      </c>
      <c r="F51" s="520" t="s">
        <v>476</v>
      </c>
      <c r="G51">
        <v>0</v>
      </c>
      <c r="H51" s="520" t="s">
        <v>476</v>
      </c>
      <c r="I51">
        <v>0</v>
      </c>
    </row>
    <row r="52" spans="3:9">
      <c r="C52" s="520" t="s">
        <v>521</v>
      </c>
      <c r="D52" s="520" t="s">
        <v>522</v>
      </c>
      <c r="E52">
        <v>-4900</v>
      </c>
      <c r="F52" s="520" t="s">
        <v>476</v>
      </c>
      <c r="G52">
        <v>-4900</v>
      </c>
      <c r="H52" s="520" t="s">
        <v>476</v>
      </c>
      <c r="I52">
        <v>4900</v>
      </c>
    </row>
    <row r="53" spans="3:9">
      <c r="C53" s="520" t="s">
        <v>1125</v>
      </c>
      <c r="D53" s="520" t="s">
        <v>1240</v>
      </c>
      <c r="E53">
        <v>0</v>
      </c>
      <c r="F53" s="520" t="s">
        <v>476</v>
      </c>
      <c r="G53">
        <v>0</v>
      </c>
      <c r="H53" s="520" t="s">
        <v>476</v>
      </c>
      <c r="I53">
        <v>0</v>
      </c>
    </row>
    <row r="54" spans="3:9">
      <c r="C54" s="520" t="s">
        <v>1126</v>
      </c>
      <c r="D54" s="520" t="s">
        <v>1241</v>
      </c>
      <c r="E54">
        <v>0</v>
      </c>
      <c r="F54" s="520" t="s">
        <v>476</v>
      </c>
      <c r="G54">
        <v>0</v>
      </c>
      <c r="H54" s="520" t="s">
        <v>476</v>
      </c>
      <c r="I54">
        <v>0</v>
      </c>
    </row>
    <row r="55" spans="3:9">
      <c r="C55" s="520" t="s">
        <v>1127</v>
      </c>
      <c r="D55" s="520" t="s">
        <v>1242</v>
      </c>
      <c r="E55">
        <v>-200000</v>
      </c>
      <c r="F55" s="520" t="s">
        <v>476</v>
      </c>
      <c r="G55">
        <v>-200000</v>
      </c>
      <c r="H55" s="520" t="s">
        <v>476</v>
      </c>
      <c r="I55">
        <v>200000</v>
      </c>
    </row>
    <row r="56" spans="3:9">
      <c r="C56" s="520" t="s">
        <v>982</v>
      </c>
      <c r="D56" s="520" t="s">
        <v>1239</v>
      </c>
      <c r="E56">
        <v>0</v>
      </c>
      <c r="F56" s="520" t="s">
        <v>476</v>
      </c>
      <c r="G56">
        <v>0</v>
      </c>
      <c r="H56" s="520" t="s">
        <v>476</v>
      </c>
      <c r="I56">
        <v>0</v>
      </c>
    </row>
    <row r="57" spans="3:9">
      <c r="C57" s="520" t="s">
        <v>1407</v>
      </c>
      <c r="D57" s="520" t="s">
        <v>1408</v>
      </c>
      <c r="E57">
        <v>0</v>
      </c>
      <c r="F57" s="520" t="s">
        <v>476</v>
      </c>
      <c r="G57">
        <v>0</v>
      </c>
      <c r="H57" s="520" t="s">
        <v>476</v>
      </c>
      <c r="I57">
        <v>0</v>
      </c>
    </row>
    <row r="58" spans="3:9">
      <c r="C58" s="520" t="s">
        <v>1409</v>
      </c>
      <c r="D58" s="520" t="s">
        <v>1410</v>
      </c>
      <c r="E58" s="520" t="s">
        <v>476</v>
      </c>
      <c r="F58" s="520" t="s">
        <v>476</v>
      </c>
      <c r="G58" s="520" t="s">
        <v>476</v>
      </c>
      <c r="H58" s="520" t="s">
        <v>476</v>
      </c>
      <c r="I58" s="520" t="s">
        <v>476</v>
      </c>
    </row>
    <row r="59" spans="3:9">
      <c r="C59" s="520" t="s">
        <v>1308</v>
      </c>
      <c r="D59" s="520" t="s">
        <v>1346</v>
      </c>
      <c r="E59">
        <v>0</v>
      </c>
      <c r="F59" s="520" t="s">
        <v>476</v>
      </c>
      <c r="G59">
        <v>0</v>
      </c>
      <c r="H59" s="520" t="s">
        <v>476</v>
      </c>
      <c r="I59">
        <v>0</v>
      </c>
    </row>
    <row r="60" spans="3:9">
      <c r="C60" s="520" t="s">
        <v>1306</v>
      </c>
      <c r="D60" s="520" t="s">
        <v>1345</v>
      </c>
      <c r="E60">
        <v>15691.275558044028</v>
      </c>
      <c r="F60">
        <v>830511.60141509958</v>
      </c>
      <c r="G60">
        <v>15691.275558044028</v>
      </c>
      <c r="H60">
        <v>830511.60141509958</v>
      </c>
      <c r="I60">
        <v>814820.32585705561</v>
      </c>
    </row>
    <row r="61" spans="3:9">
      <c r="C61" s="520" t="s">
        <v>1174</v>
      </c>
      <c r="D61" s="520" t="s">
        <v>1175</v>
      </c>
      <c r="E61">
        <v>0</v>
      </c>
      <c r="F61" s="520" t="s">
        <v>476</v>
      </c>
      <c r="G61">
        <v>0</v>
      </c>
      <c r="H61" s="520" t="s">
        <v>476</v>
      </c>
      <c r="I61">
        <v>0</v>
      </c>
    </row>
    <row r="62" spans="3:9">
      <c r="C62" s="520" t="s">
        <v>1308</v>
      </c>
      <c r="D62" s="520" t="s">
        <v>1346</v>
      </c>
      <c r="E62">
        <v>0</v>
      </c>
      <c r="F62" s="520" t="s">
        <v>476</v>
      </c>
      <c r="G62">
        <v>0</v>
      </c>
      <c r="H62" s="520" t="s">
        <v>476</v>
      </c>
      <c r="I62">
        <v>0</v>
      </c>
    </row>
    <row r="63" spans="3:9">
      <c r="C63" s="520" t="s">
        <v>105</v>
      </c>
      <c r="D63" s="520" t="s">
        <v>106</v>
      </c>
      <c r="E63">
        <v>0</v>
      </c>
      <c r="F63" s="520" t="s">
        <v>476</v>
      </c>
      <c r="G63">
        <v>0</v>
      </c>
      <c r="H63" s="520" t="s">
        <v>476</v>
      </c>
      <c r="I63">
        <v>0</v>
      </c>
    </row>
    <row r="64" spans="3:9">
      <c r="C64" s="520" t="s">
        <v>107</v>
      </c>
      <c r="D64" s="520" t="s">
        <v>108</v>
      </c>
      <c r="E64">
        <v>0</v>
      </c>
      <c r="F64" s="520" t="s">
        <v>476</v>
      </c>
      <c r="G64">
        <v>0</v>
      </c>
      <c r="H64" s="520" t="s">
        <v>476</v>
      </c>
      <c r="I64">
        <v>0</v>
      </c>
    </row>
    <row r="65" spans="3:9">
      <c r="C65" s="520" t="s">
        <v>109</v>
      </c>
      <c r="D65" s="520" t="s">
        <v>110</v>
      </c>
      <c r="E65">
        <v>0</v>
      </c>
      <c r="F65" s="520" t="s">
        <v>476</v>
      </c>
      <c r="G65">
        <v>0</v>
      </c>
      <c r="H65" s="520" t="s">
        <v>476</v>
      </c>
      <c r="I65">
        <v>0</v>
      </c>
    </row>
    <row r="66" spans="3:9">
      <c r="C66" s="520" t="s">
        <v>1310</v>
      </c>
      <c r="D66" s="520" t="s">
        <v>1347</v>
      </c>
      <c r="E66">
        <v>0</v>
      </c>
      <c r="F66" s="520" t="s">
        <v>476</v>
      </c>
      <c r="G66">
        <v>0</v>
      </c>
      <c r="H66" s="520" t="s">
        <v>476</v>
      </c>
      <c r="I66">
        <v>0</v>
      </c>
    </row>
    <row r="67" spans="3:9">
      <c r="C67" s="520" t="s">
        <v>3477</v>
      </c>
      <c r="D67" s="520" t="s">
        <v>3478</v>
      </c>
      <c r="E67">
        <v>0</v>
      </c>
      <c r="F67" s="520" t="s">
        <v>476</v>
      </c>
      <c r="G67">
        <v>0</v>
      </c>
      <c r="H67" s="520" t="s">
        <v>476</v>
      </c>
      <c r="I67">
        <v>0</v>
      </c>
    </row>
    <row r="68" spans="3:9">
      <c r="C68" s="520" t="s">
        <v>111</v>
      </c>
      <c r="D68" s="520" t="s">
        <v>391</v>
      </c>
      <c r="E68">
        <v>0</v>
      </c>
      <c r="F68" s="520" t="s">
        <v>476</v>
      </c>
      <c r="G68">
        <v>0</v>
      </c>
      <c r="H68" s="520" t="s">
        <v>476</v>
      </c>
      <c r="I68">
        <v>0</v>
      </c>
    </row>
    <row r="69" spans="3:9">
      <c r="C69" s="520" t="s">
        <v>3479</v>
      </c>
      <c r="D69" s="520" t="s">
        <v>3480</v>
      </c>
      <c r="E69">
        <v>0</v>
      </c>
      <c r="F69" s="520" t="s">
        <v>476</v>
      </c>
      <c r="G69">
        <v>0</v>
      </c>
      <c r="H69" s="520" t="s">
        <v>476</v>
      </c>
      <c r="I69">
        <v>0</v>
      </c>
    </row>
    <row r="70" spans="3:9">
      <c r="C70" s="520" t="s">
        <v>112</v>
      </c>
      <c r="D70" s="520" t="s">
        <v>392</v>
      </c>
      <c r="E70">
        <v>0</v>
      </c>
      <c r="F70" s="520" t="s">
        <v>476</v>
      </c>
      <c r="G70">
        <v>0</v>
      </c>
      <c r="H70" s="520" t="s">
        <v>476</v>
      </c>
      <c r="I70">
        <v>0</v>
      </c>
    </row>
    <row r="71" spans="3:9">
      <c r="C71" s="520" t="s">
        <v>1312</v>
      </c>
      <c r="D71" s="520" t="s">
        <v>1348</v>
      </c>
      <c r="E71">
        <v>0</v>
      </c>
      <c r="F71" s="520" t="s">
        <v>476</v>
      </c>
      <c r="G71">
        <v>0</v>
      </c>
      <c r="H71" s="520" t="s">
        <v>476</v>
      </c>
      <c r="I71">
        <v>0</v>
      </c>
    </row>
    <row r="72" spans="3:9">
      <c r="C72" s="520" t="s">
        <v>22</v>
      </c>
      <c r="D72" s="520" t="s">
        <v>395</v>
      </c>
      <c r="E72">
        <v>0</v>
      </c>
      <c r="F72" s="520" t="s">
        <v>476</v>
      </c>
      <c r="G72">
        <v>0</v>
      </c>
      <c r="H72" s="520" t="s">
        <v>476</v>
      </c>
      <c r="I72">
        <v>0</v>
      </c>
    </row>
    <row r="73" spans="3:9">
      <c r="C73" s="520" t="s">
        <v>1411</v>
      </c>
      <c r="D73" s="520" t="s">
        <v>1412</v>
      </c>
      <c r="E73">
        <v>0</v>
      </c>
      <c r="F73" s="520" t="s">
        <v>476</v>
      </c>
      <c r="G73">
        <v>0</v>
      </c>
      <c r="H73" s="520" t="s">
        <v>476</v>
      </c>
      <c r="I73">
        <v>0</v>
      </c>
    </row>
    <row r="74" spans="3:9">
      <c r="C74" s="520" t="s">
        <v>1413</v>
      </c>
      <c r="D74" s="520" t="s">
        <v>1414</v>
      </c>
      <c r="E74">
        <v>0</v>
      </c>
      <c r="F74" s="520" t="s">
        <v>476</v>
      </c>
      <c r="G74">
        <v>0</v>
      </c>
      <c r="H74" s="520" t="s">
        <v>476</v>
      </c>
      <c r="I74">
        <v>0</v>
      </c>
    </row>
    <row r="75" spans="3:9">
      <c r="C75" s="520" t="s">
        <v>1415</v>
      </c>
      <c r="D75" s="520" t="s">
        <v>1416</v>
      </c>
      <c r="E75">
        <v>0</v>
      </c>
      <c r="F75" s="520" t="s">
        <v>476</v>
      </c>
      <c r="G75">
        <v>0</v>
      </c>
      <c r="H75" s="520" t="s">
        <v>476</v>
      </c>
      <c r="I75">
        <v>0</v>
      </c>
    </row>
    <row r="76" spans="3:9">
      <c r="C76" s="520" t="s">
        <v>1417</v>
      </c>
      <c r="D76" s="520" t="s">
        <v>1418</v>
      </c>
      <c r="E76">
        <v>0</v>
      </c>
      <c r="F76" s="520" t="s">
        <v>476</v>
      </c>
      <c r="G76">
        <v>0</v>
      </c>
      <c r="H76" s="520" t="s">
        <v>476</v>
      </c>
      <c r="I76">
        <v>0</v>
      </c>
    </row>
    <row r="77" spans="3:9">
      <c r="C77" s="520" t="s">
        <v>1419</v>
      </c>
      <c r="D77" s="520" t="s">
        <v>1420</v>
      </c>
      <c r="E77">
        <v>0</v>
      </c>
      <c r="F77" s="520" t="s">
        <v>476</v>
      </c>
      <c r="G77">
        <v>0</v>
      </c>
      <c r="H77" s="520" t="s">
        <v>476</v>
      </c>
      <c r="I77">
        <v>0</v>
      </c>
    </row>
    <row r="78" spans="3:9">
      <c r="C78" s="520" t="s">
        <v>1421</v>
      </c>
      <c r="D78" s="520" t="s">
        <v>1422</v>
      </c>
      <c r="E78">
        <v>0</v>
      </c>
      <c r="F78" s="520" t="s">
        <v>476</v>
      </c>
      <c r="G78">
        <v>0</v>
      </c>
      <c r="H78" s="520" t="s">
        <v>476</v>
      </c>
      <c r="I78">
        <v>0</v>
      </c>
    </row>
    <row r="79" spans="3:9">
      <c r="C79" s="520" t="s">
        <v>1423</v>
      </c>
      <c r="D79" s="520" t="s">
        <v>1424</v>
      </c>
      <c r="E79">
        <v>0</v>
      </c>
      <c r="F79" s="520" t="s">
        <v>476</v>
      </c>
      <c r="G79">
        <v>0</v>
      </c>
      <c r="H79" s="520" t="s">
        <v>476</v>
      </c>
      <c r="I79">
        <v>0</v>
      </c>
    </row>
    <row r="80" spans="3:9">
      <c r="C80" s="520" t="s">
        <v>1425</v>
      </c>
      <c r="D80" s="520" t="s">
        <v>1426</v>
      </c>
      <c r="E80">
        <v>0</v>
      </c>
      <c r="F80" s="520" t="s">
        <v>476</v>
      </c>
      <c r="G80">
        <v>0</v>
      </c>
      <c r="H80" s="520" t="s">
        <v>476</v>
      </c>
      <c r="I80">
        <v>0</v>
      </c>
    </row>
    <row r="81" spans="3:9">
      <c r="C81" s="520" t="s">
        <v>1427</v>
      </c>
      <c r="D81" s="520" t="s">
        <v>1428</v>
      </c>
      <c r="E81">
        <v>0</v>
      </c>
      <c r="F81" s="520" t="s">
        <v>476</v>
      </c>
      <c r="G81">
        <v>0</v>
      </c>
      <c r="H81" s="520" t="s">
        <v>476</v>
      </c>
      <c r="I81">
        <v>0</v>
      </c>
    </row>
    <row r="82" spans="3:9">
      <c r="C82" s="520" t="s">
        <v>1429</v>
      </c>
      <c r="D82" s="520" t="s">
        <v>1430</v>
      </c>
      <c r="E82">
        <v>0</v>
      </c>
      <c r="F82" s="520" t="s">
        <v>476</v>
      </c>
      <c r="G82">
        <v>0</v>
      </c>
      <c r="H82" s="520" t="s">
        <v>476</v>
      </c>
      <c r="I82">
        <v>0</v>
      </c>
    </row>
    <row r="83" spans="3:9">
      <c r="C83" s="520" t="s">
        <v>1431</v>
      </c>
      <c r="D83" s="520" t="s">
        <v>1432</v>
      </c>
      <c r="E83">
        <v>0</v>
      </c>
      <c r="F83" s="520" t="s">
        <v>476</v>
      </c>
      <c r="G83">
        <v>0</v>
      </c>
      <c r="H83" s="520" t="s">
        <v>476</v>
      </c>
      <c r="I83">
        <v>0</v>
      </c>
    </row>
    <row r="84" spans="3:9">
      <c r="C84" s="520" t="s">
        <v>1433</v>
      </c>
      <c r="D84" s="520" t="s">
        <v>1434</v>
      </c>
      <c r="E84">
        <v>0</v>
      </c>
      <c r="F84" s="520" t="s">
        <v>476</v>
      </c>
      <c r="G84">
        <v>0</v>
      </c>
      <c r="H84" s="520" t="s">
        <v>476</v>
      </c>
      <c r="I84">
        <v>0</v>
      </c>
    </row>
    <row r="85" spans="3:9">
      <c r="C85" s="520" t="s">
        <v>1435</v>
      </c>
      <c r="D85" s="520" t="s">
        <v>1436</v>
      </c>
      <c r="E85">
        <v>0</v>
      </c>
      <c r="F85" s="520" t="s">
        <v>476</v>
      </c>
      <c r="G85">
        <v>0</v>
      </c>
      <c r="H85" s="520" t="s">
        <v>476</v>
      </c>
      <c r="I85">
        <v>0</v>
      </c>
    </row>
    <row r="86" spans="3:9">
      <c r="C86" s="520" t="s">
        <v>1437</v>
      </c>
      <c r="D86" s="520" t="s">
        <v>1438</v>
      </c>
      <c r="E86">
        <v>0</v>
      </c>
      <c r="F86" s="520" t="s">
        <v>476</v>
      </c>
      <c r="G86">
        <v>0</v>
      </c>
      <c r="H86" s="520" t="s">
        <v>476</v>
      </c>
      <c r="I86">
        <v>0</v>
      </c>
    </row>
    <row r="87" spans="3:9">
      <c r="C87" s="520" t="s">
        <v>1439</v>
      </c>
      <c r="D87" s="520" t="s">
        <v>1440</v>
      </c>
      <c r="E87">
        <v>0</v>
      </c>
      <c r="F87" s="520" t="s">
        <v>476</v>
      </c>
      <c r="G87">
        <v>0</v>
      </c>
      <c r="H87" s="520" t="s">
        <v>476</v>
      </c>
      <c r="I87">
        <v>0</v>
      </c>
    </row>
    <row r="88" spans="3:9">
      <c r="C88" s="520" t="s">
        <v>1441</v>
      </c>
      <c r="D88" s="520" t="s">
        <v>1442</v>
      </c>
      <c r="E88">
        <v>0</v>
      </c>
      <c r="F88" s="520" t="s">
        <v>476</v>
      </c>
      <c r="G88">
        <v>0</v>
      </c>
      <c r="H88" s="520" t="s">
        <v>476</v>
      </c>
      <c r="I88">
        <v>0</v>
      </c>
    </row>
    <row r="89" spans="3:9">
      <c r="C89" s="520" t="s">
        <v>1443</v>
      </c>
      <c r="D89" s="520" t="s">
        <v>1444</v>
      </c>
      <c r="E89">
        <v>0</v>
      </c>
      <c r="F89" s="520" t="s">
        <v>476</v>
      </c>
      <c r="G89">
        <v>0</v>
      </c>
      <c r="H89" s="520" t="s">
        <v>476</v>
      </c>
      <c r="I89">
        <v>0</v>
      </c>
    </row>
    <row r="90" spans="3:9">
      <c r="C90" s="520" t="s">
        <v>1445</v>
      </c>
      <c r="D90" s="520" t="s">
        <v>1446</v>
      </c>
      <c r="E90">
        <v>0</v>
      </c>
      <c r="F90" s="520" t="s">
        <v>476</v>
      </c>
      <c r="G90">
        <v>0</v>
      </c>
      <c r="H90" s="520" t="s">
        <v>476</v>
      </c>
      <c r="I90">
        <v>0</v>
      </c>
    </row>
    <row r="91" spans="3:9">
      <c r="C91" s="520" t="s">
        <v>1447</v>
      </c>
      <c r="D91" s="520" t="s">
        <v>1448</v>
      </c>
      <c r="E91">
        <v>0</v>
      </c>
      <c r="F91" s="520" t="s">
        <v>476</v>
      </c>
      <c r="G91">
        <v>0</v>
      </c>
      <c r="H91" s="520" t="s">
        <v>476</v>
      </c>
      <c r="I91">
        <v>0</v>
      </c>
    </row>
    <row r="92" spans="3:9">
      <c r="C92" s="520" t="s">
        <v>1449</v>
      </c>
      <c r="D92" s="520" t="s">
        <v>1450</v>
      </c>
      <c r="E92">
        <v>0</v>
      </c>
      <c r="F92" s="520" t="s">
        <v>476</v>
      </c>
      <c r="G92">
        <v>0</v>
      </c>
      <c r="H92" s="520" t="s">
        <v>476</v>
      </c>
      <c r="I92">
        <v>0</v>
      </c>
    </row>
    <row r="93" spans="3:9">
      <c r="C93" s="520" t="s">
        <v>1451</v>
      </c>
      <c r="D93" s="520" t="s">
        <v>1452</v>
      </c>
      <c r="E93">
        <v>0</v>
      </c>
      <c r="F93" s="520" t="s">
        <v>476</v>
      </c>
      <c r="G93">
        <v>0</v>
      </c>
      <c r="H93" s="520" t="s">
        <v>476</v>
      </c>
      <c r="I93">
        <v>0</v>
      </c>
    </row>
    <row r="94" spans="3:9">
      <c r="C94" s="520" t="s">
        <v>1453</v>
      </c>
      <c r="D94" s="520" t="s">
        <v>1454</v>
      </c>
      <c r="E94">
        <v>0</v>
      </c>
      <c r="F94" s="520" t="s">
        <v>476</v>
      </c>
      <c r="G94">
        <v>0</v>
      </c>
      <c r="H94" s="520" t="s">
        <v>476</v>
      </c>
      <c r="I94">
        <v>0</v>
      </c>
    </row>
    <row r="95" spans="3:9">
      <c r="C95" s="520" t="s">
        <v>1455</v>
      </c>
      <c r="D95" s="520" t="s">
        <v>1456</v>
      </c>
      <c r="E95">
        <v>0</v>
      </c>
      <c r="F95" s="520" t="s">
        <v>476</v>
      </c>
      <c r="G95">
        <v>0</v>
      </c>
      <c r="H95" s="520" t="s">
        <v>476</v>
      </c>
      <c r="I95">
        <v>0</v>
      </c>
    </row>
    <row r="96" spans="3:9">
      <c r="C96" s="520" t="s">
        <v>1457</v>
      </c>
      <c r="D96" s="520" t="s">
        <v>1458</v>
      </c>
      <c r="E96">
        <v>0</v>
      </c>
      <c r="F96" s="520" t="s">
        <v>476</v>
      </c>
      <c r="G96">
        <v>0</v>
      </c>
      <c r="H96" s="520" t="s">
        <v>476</v>
      </c>
      <c r="I96">
        <v>0</v>
      </c>
    </row>
    <row r="97" spans="3:9">
      <c r="C97" s="520" t="s">
        <v>1459</v>
      </c>
      <c r="D97" s="520" t="s">
        <v>1460</v>
      </c>
      <c r="E97">
        <v>0</v>
      </c>
      <c r="F97" s="520" t="s">
        <v>476</v>
      </c>
      <c r="G97">
        <v>0</v>
      </c>
      <c r="H97" s="520" t="s">
        <v>476</v>
      </c>
      <c r="I97">
        <v>0</v>
      </c>
    </row>
    <row r="98" spans="3:9">
      <c r="C98" s="520" t="s">
        <v>1461</v>
      </c>
      <c r="D98" s="520" t="s">
        <v>1462</v>
      </c>
      <c r="E98">
        <v>0</v>
      </c>
      <c r="F98" s="520" t="s">
        <v>476</v>
      </c>
      <c r="G98">
        <v>0</v>
      </c>
      <c r="H98" s="520" t="s">
        <v>476</v>
      </c>
      <c r="I98">
        <v>0</v>
      </c>
    </row>
    <row r="99" spans="3:9">
      <c r="C99" s="520" t="s">
        <v>1463</v>
      </c>
      <c r="D99" s="520" t="s">
        <v>1464</v>
      </c>
      <c r="E99">
        <v>0</v>
      </c>
      <c r="F99" s="520" t="s">
        <v>476</v>
      </c>
      <c r="G99">
        <v>0</v>
      </c>
      <c r="H99" s="520" t="s">
        <v>476</v>
      </c>
      <c r="I99">
        <v>0</v>
      </c>
    </row>
    <row r="100" spans="3:9">
      <c r="C100" s="520" t="s">
        <v>1465</v>
      </c>
      <c r="D100" s="520" t="s">
        <v>1466</v>
      </c>
      <c r="E100">
        <v>0</v>
      </c>
      <c r="F100" s="520" t="s">
        <v>476</v>
      </c>
      <c r="G100">
        <v>0</v>
      </c>
      <c r="H100" s="520" t="s">
        <v>476</v>
      </c>
      <c r="I100">
        <v>0</v>
      </c>
    </row>
    <row r="101" spans="3:9">
      <c r="C101" s="520" t="s">
        <v>1467</v>
      </c>
      <c r="D101" s="520" t="s">
        <v>1468</v>
      </c>
      <c r="E101">
        <v>0</v>
      </c>
      <c r="F101" s="520" t="s">
        <v>476</v>
      </c>
      <c r="G101">
        <v>0</v>
      </c>
      <c r="H101" s="520" t="s">
        <v>476</v>
      </c>
      <c r="I101">
        <v>0</v>
      </c>
    </row>
    <row r="102" spans="3:9">
      <c r="C102" s="520" t="s">
        <v>1469</v>
      </c>
      <c r="D102" s="520" t="s">
        <v>1470</v>
      </c>
      <c r="E102">
        <v>0</v>
      </c>
      <c r="F102" s="520" t="s">
        <v>476</v>
      </c>
      <c r="G102">
        <v>0</v>
      </c>
      <c r="H102" s="520" t="s">
        <v>476</v>
      </c>
      <c r="I102">
        <v>0</v>
      </c>
    </row>
    <row r="103" spans="3:9">
      <c r="C103" s="520" t="s">
        <v>1471</v>
      </c>
      <c r="D103" s="520" t="s">
        <v>1472</v>
      </c>
      <c r="E103">
        <v>0</v>
      </c>
      <c r="F103" s="520" t="s">
        <v>476</v>
      </c>
      <c r="G103">
        <v>0</v>
      </c>
      <c r="H103" s="520" t="s">
        <v>476</v>
      </c>
      <c r="I103">
        <v>0</v>
      </c>
    </row>
    <row r="104" spans="3:9">
      <c r="C104" s="520" t="s">
        <v>1473</v>
      </c>
      <c r="D104" s="520" t="s">
        <v>1474</v>
      </c>
      <c r="E104">
        <v>0</v>
      </c>
      <c r="F104" s="520" t="s">
        <v>476</v>
      </c>
      <c r="G104">
        <v>0</v>
      </c>
      <c r="H104" s="520" t="s">
        <v>476</v>
      </c>
      <c r="I104">
        <v>0</v>
      </c>
    </row>
    <row r="105" spans="3:9">
      <c r="C105" s="520" t="s">
        <v>204</v>
      </c>
      <c r="D105" s="520" t="s">
        <v>396</v>
      </c>
      <c r="E105">
        <v>0</v>
      </c>
      <c r="F105" s="520" t="s">
        <v>476</v>
      </c>
      <c r="G105">
        <v>0</v>
      </c>
      <c r="H105" s="520" t="s">
        <v>476</v>
      </c>
      <c r="I105">
        <v>0</v>
      </c>
    </row>
    <row r="106" spans="3:9">
      <c r="C106" s="520" t="s">
        <v>308</v>
      </c>
      <c r="D106" s="520" t="s">
        <v>893</v>
      </c>
      <c r="E106">
        <v>-574021.47463263618</v>
      </c>
      <c r="F106" s="520" t="s">
        <v>476</v>
      </c>
      <c r="G106">
        <v>-574021.47463263618</v>
      </c>
      <c r="H106" s="520" t="s">
        <v>476</v>
      </c>
      <c r="I106">
        <v>574021.47463263618</v>
      </c>
    </row>
    <row r="107" spans="3:9">
      <c r="C107" s="520" t="s">
        <v>912</v>
      </c>
      <c r="D107" s="520" t="s">
        <v>913</v>
      </c>
      <c r="E107">
        <v>-193091.89672609564</v>
      </c>
      <c r="F107" s="520" t="s">
        <v>476</v>
      </c>
      <c r="G107">
        <v>-193091.89672609564</v>
      </c>
      <c r="H107" s="520" t="s">
        <v>476</v>
      </c>
      <c r="I107">
        <v>193091.89672609564</v>
      </c>
    </row>
    <row r="108" spans="3:9">
      <c r="C108" s="520" t="s">
        <v>205</v>
      </c>
      <c r="D108" s="520" t="s">
        <v>397</v>
      </c>
      <c r="E108">
        <v>8088772.3111716267</v>
      </c>
      <c r="F108">
        <v>8088772.3111716267</v>
      </c>
      <c r="G108">
        <v>8088772.3111716267</v>
      </c>
      <c r="H108">
        <v>8088772.3111716267</v>
      </c>
      <c r="I108">
        <v>0</v>
      </c>
    </row>
    <row r="109" spans="3:9">
      <c r="C109" s="520" t="s">
        <v>1475</v>
      </c>
      <c r="D109" s="520" t="s">
        <v>1476</v>
      </c>
      <c r="E109" s="520" t="s">
        <v>476</v>
      </c>
      <c r="F109" s="520" t="s">
        <v>476</v>
      </c>
      <c r="G109" s="520" t="s">
        <v>476</v>
      </c>
      <c r="H109" s="520" t="s">
        <v>476</v>
      </c>
      <c r="I109" s="520" t="s">
        <v>476</v>
      </c>
    </row>
    <row r="110" spans="3:9">
      <c r="C110" s="520" t="s">
        <v>1477</v>
      </c>
      <c r="D110" s="520" t="s">
        <v>1478</v>
      </c>
      <c r="E110" s="520" t="s">
        <v>476</v>
      </c>
      <c r="F110" s="520" t="s">
        <v>476</v>
      </c>
      <c r="G110" s="520" t="s">
        <v>476</v>
      </c>
      <c r="H110" s="520" t="s">
        <v>476</v>
      </c>
      <c r="I110" s="520" t="s">
        <v>476</v>
      </c>
    </row>
    <row r="111" spans="3:9">
      <c r="C111" s="520" t="s">
        <v>1479</v>
      </c>
      <c r="D111" s="520" t="s">
        <v>1480</v>
      </c>
      <c r="E111" s="520" t="s">
        <v>476</v>
      </c>
      <c r="F111" s="520" t="s">
        <v>476</v>
      </c>
      <c r="G111" s="520" t="s">
        <v>476</v>
      </c>
      <c r="H111" s="520" t="s">
        <v>476</v>
      </c>
      <c r="I111" s="520" t="s">
        <v>476</v>
      </c>
    </row>
    <row r="112" spans="3:9">
      <c r="C112" s="520" t="s">
        <v>113</v>
      </c>
      <c r="D112" s="520" t="s">
        <v>374</v>
      </c>
      <c r="E112">
        <v>-171500</v>
      </c>
      <c r="F112" s="520" t="s">
        <v>476</v>
      </c>
      <c r="G112">
        <v>-171500</v>
      </c>
      <c r="H112" s="520" t="s">
        <v>476</v>
      </c>
      <c r="I112">
        <v>171500</v>
      </c>
    </row>
    <row r="113" spans="3:9">
      <c r="C113" s="520" t="s">
        <v>914</v>
      </c>
      <c r="D113" s="520" t="s">
        <v>915</v>
      </c>
      <c r="E113">
        <v>-588000</v>
      </c>
      <c r="F113" s="520" t="s">
        <v>476</v>
      </c>
      <c r="G113">
        <v>-588000</v>
      </c>
      <c r="H113" s="520" t="s">
        <v>476</v>
      </c>
      <c r="I113">
        <v>588000</v>
      </c>
    </row>
    <row r="114" spans="3:9">
      <c r="C114" s="520" t="s">
        <v>916</v>
      </c>
      <c r="D114" s="520" t="s">
        <v>917</v>
      </c>
      <c r="E114">
        <v>-9800</v>
      </c>
      <c r="F114" s="520" t="s">
        <v>476</v>
      </c>
      <c r="G114">
        <v>-9800</v>
      </c>
      <c r="H114" s="520" t="s">
        <v>476</v>
      </c>
      <c r="I114">
        <v>9800</v>
      </c>
    </row>
    <row r="115" spans="3:9">
      <c r="C115" s="520" t="s">
        <v>114</v>
      </c>
      <c r="D115" s="520" t="s">
        <v>887</v>
      </c>
      <c r="E115">
        <v>-220500</v>
      </c>
      <c r="F115" s="520" t="s">
        <v>476</v>
      </c>
      <c r="G115">
        <v>-220500</v>
      </c>
      <c r="H115" s="520" t="s">
        <v>476</v>
      </c>
      <c r="I115">
        <v>220500</v>
      </c>
    </row>
    <row r="116" spans="3:9">
      <c r="C116" s="520" t="s">
        <v>1481</v>
      </c>
      <c r="D116" s="520" t="s">
        <v>1482</v>
      </c>
      <c r="E116" s="520" t="s">
        <v>476</v>
      </c>
      <c r="F116" s="520" t="s">
        <v>476</v>
      </c>
      <c r="G116" s="520" t="s">
        <v>476</v>
      </c>
      <c r="H116" s="520" t="s">
        <v>476</v>
      </c>
      <c r="I116" s="520" t="s">
        <v>476</v>
      </c>
    </row>
    <row r="117" spans="3:9">
      <c r="C117" s="520" t="s">
        <v>1483</v>
      </c>
      <c r="D117" s="520" t="s">
        <v>1484</v>
      </c>
      <c r="E117" s="520" t="s">
        <v>476</v>
      </c>
      <c r="F117" s="520" t="s">
        <v>476</v>
      </c>
      <c r="G117" s="520" t="s">
        <v>476</v>
      </c>
      <c r="H117" s="520" t="s">
        <v>476</v>
      </c>
      <c r="I117" s="520" t="s">
        <v>476</v>
      </c>
    </row>
    <row r="118" spans="3:9">
      <c r="C118" s="520" t="s">
        <v>1485</v>
      </c>
      <c r="D118" s="520" t="s">
        <v>1486</v>
      </c>
      <c r="E118">
        <v>-81830</v>
      </c>
      <c r="F118" s="520" t="s">
        <v>476</v>
      </c>
      <c r="G118">
        <v>-81830</v>
      </c>
      <c r="H118" s="520" t="s">
        <v>476</v>
      </c>
      <c r="I118">
        <v>81830</v>
      </c>
    </row>
    <row r="119" spans="3:9">
      <c r="C119" s="520" t="s">
        <v>1487</v>
      </c>
      <c r="D119" s="520" t="s">
        <v>1488</v>
      </c>
      <c r="E119">
        <v>0</v>
      </c>
      <c r="F119" s="520" t="s">
        <v>476</v>
      </c>
      <c r="G119">
        <v>0</v>
      </c>
      <c r="H119" s="520" t="s">
        <v>476</v>
      </c>
      <c r="I119">
        <v>0</v>
      </c>
    </row>
    <row r="120" spans="3:9">
      <c r="C120" s="520" t="s">
        <v>375</v>
      </c>
      <c r="D120" s="520" t="s">
        <v>376</v>
      </c>
      <c r="E120">
        <v>-68600</v>
      </c>
      <c r="F120" s="520" t="s">
        <v>476</v>
      </c>
      <c r="G120">
        <v>-68600</v>
      </c>
      <c r="H120" s="520" t="s">
        <v>476</v>
      </c>
      <c r="I120">
        <v>68600</v>
      </c>
    </row>
    <row r="121" spans="3:9">
      <c r="C121" s="520" t="s">
        <v>1489</v>
      </c>
      <c r="D121" s="520" t="s">
        <v>1490</v>
      </c>
      <c r="E121">
        <v>-22050</v>
      </c>
      <c r="F121" s="520" t="s">
        <v>476</v>
      </c>
      <c r="G121">
        <v>-22050</v>
      </c>
      <c r="H121" s="520" t="s">
        <v>476</v>
      </c>
      <c r="I121">
        <v>22050</v>
      </c>
    </row>
    <row r="122" spans="3:9">
      <c r="C122" s="520" t="s">
        <v>1491</v>
      </c>
      <c r="D122" s="520" t="s">
        <v>1492</v>
      </c>
      <c r="E122">
        <v>0</v>
      </c>
      <c r="F122" s="520" t="s">
        <v>476</v>
      </c>
      <c r="G122">
        <v>0</v>
      </c>
      <c r="H122" s="520" t="s">
        <v>476</v>
      </c>
      <c r="I122">
        <v>0</v>
      </c>
    </row>
    <row r="123" spans="3:9">
      <c r="C123" s="520" t="s">
        <v>918</v>
      </c>
      <c r="D123" s="520" t="s">
        <v>1162</v>
      </c>
      <c r="E123">
        <v>0</v>
      </c>
      <c r="F123" s="520" t="s">
        <v>476</v>
      </c>
      <c r="G123">
        <v>0</v>
      </c>
      <c r="H123" s="520" t="s">
        <v>476</v>
      </c>
      <c r="I123">
        <v>0</v>
      </c>
    </row>
    <row r="124" spans="3:9">
      <c r="C124" s="520" t="s">
        <v>1493</v>
      </c>
      <c r="D124" s="520" t="s">
        <v>1494</v>
      </c>
      <c r="E124">
        <v>0</v>
      </c>
      <c r="F124" s="520" t="s">
        <v>476</v>
      </c>
      <c r="G124">
        <v>0</v>
      </c>
      <c r="H124" s="520" t="s">
        <v>476</v>
      </c>
      <c r="I124">
        <v>0</v>
      </c>
    </row>
    <row r="125" spans="3:9">
      <c r="C125" s="520" t="s">
        <v>1495</v>
      </c>
      <c r="D125" s="520" t="s">
        <v>1496</v>
      </c>
      <c r="E125">
        <v>0</v>
      </c>
      <c r="F125" s="520" t="s">
        <v>476</v>
      </c>
      <c r="G125">
        <v>0</v>
      </c>
      <c r="H125" s="520" t="s">
        <v>476</v>
      </c>
      <c r="I125">
        <v>0</v>
      </c>
    </row>
    <row r="126" spans="3:9">
      <c r="C126" s="520" t="s">
        <v>116</v>
      </c>
      <c r="D126" s="520" t="s">
        <v>890</v>
      </c>
      <c r="E126">
        <v>-17150</v>
      </c>
      <c r="F126" s="520" t="s">
        <v>476</v>
      </c>
      <c r="G126">
        <v>-17150</v>
      </c>
      <c r="H126" s="520" t="s">
        <v>476</v>
      </c>
      <c r="I126">
        <v>17150</v>
      </c>
    </row>
    <row r="127" spans="3:9">
      <c r="C127" s="520" t="s">
        <v>1497</v>
      </c>
      <c r="D127" s="520" t="s">
        <v>1498</v>
      </c>
      <c r="E127">
        <v>0</v>
      </c>
      <c r="F127" s="520" t="s">
        <v>476</v>
      </c>
      <c r="G127">
        <v>0</v>
      </c>
      <c r="H127" s="520" t="s">
        <v>476</v>
      </c>
      <c r="I127">
        <v>0</v>
      </c>
    </row>
    <row r="128" spans="3:9">
      <c r="C128" s="520" t="s">
        <v>115</v>
      </c>
      <c r="D128" s="520" t="s">
        <v>888</v>
      </c>
      <c r="E128">
        <v>0</v>
      </c>
      <c r="F128" s="520" t="s">
        <v>476</v>
      </c>
      <c r="G128">
        <v>0</v>
      </c>
      <c r="H128" s="520" t="s">
        <v>476</v>
      </c>
      <c r="I128">
        <v>0</v>
      </c>
    </row>
    <row r="129" spans="3:9">
      <c r="C129" s="520" t="s">
        <v>1499</v>
      </c>
      <c r="D129" s="520" t="s">
        <v>1500</v>
      </c>
      <c r="E129">
        <v>-49000</v>
      </c>
      <c r="F129" s="520" t="s">
        <v>476</v>
      </c>
      <c r="G129">
        <v>-49000</v>
      </c>
      <c r="H129" s="520" t="s">
        <v>476</v>
      </c>
      <c r="I129">
        <v>49000</v>
      </c>
    </row>
    <row r="130" spans="3:9">
      <c r="C130" s="520" t="s">
        <v>303</v>
      </c>
      <c r="D130" s="520" t="s">
        <v>1204</v>
      </c>
      <c r="E130">
        <v>-73500</v>
      </c>
      <c r="F130" s="520" t="s">
        <v>476</v>
      </c>
      <c r="G130">
        <v>-73500</v>
      </c>
      <c r="H130" s="520" t="s">
        <v>476</v>
      </c>
      <c r="I130">
        <v>73500</v>
      </c>
    </row>
    <row r="131" spans="3:9">
      <c r="C131" s="520" t="s">
        <v>1501</v>
      </c>
      <c r="D131" s="520" t="s">
        <v>1502</v>
      </c>
      <c r="E131">
        <v>0</v>
      </c>
      <c r="F131" s="520" t="s">
        <v>476</v>
      </c>
      <c r="G131">
        <v>0</v>
      </c>
      <c r="H131" s="520" t="s">
        <v>476</v>
      </c>
      <c r="I131">
        <v>0</v>
      </c>
    </row>
    <row r="132" spans="3:9">
      <c r="C132" s="520" t="s">
        <v>1503</v>
      </c>
      <c r="D132" s="520" t="s">
        <v>1504</v>
      </c>
      <c r="E132">
        <v>0</v>
      </c>
      <c r="F132" s="520" t="s">
        <v>476</v>
      </c>
      <c r="G132">
        <v>0</v>
      </c>
      <c r="H132" s="520" t="s">
        <v>476</v>
      </c>
      <c r="I132">
        <v>0</v>
      </c>
    </row>
    <row r="133" spans="3:9">
      <c r="C133" s="520" t="s">
        <v>1505</v>
      </c>
      <c r="D133" s="520" t="s">
        <v>1506</v>
      </c>
      <c r="E133">
        <v>0</v>
      </c>
      <c r="F133" s="520" t="s">
        <v>476</v>
      </c>
      <c r="G133">
        <v>0</v>
      </c>
      <c r="H133" s="520" t="s">
        <v>476</v>
      </c>
      <c r="I133">
        <v>0</v>
      </c>
    </row>
    <row r="134" spans="3:9">
      <c r="C134" s="520" t="s">
        <v>1507</v>
      </c>
      <c r="D134" s="520" t="s">
        <v>1508</v>
      </c>
      <c r="E134">
        <v>0</v>
      </c>
      <c r="F134" s="520" t="s">
        <v>476</v>
      </c>
      <c r="G134">
        <v>0</v>
      </c>
      <c r="H134" s="520" t="s">
        <v>476</v>
      </c>
      <c r="I134">
        <v>0</v>
      </c>
    </row>
    <row r="135" spans="3:9">
      <c r="C135" s="520" t="s">
        <v>1509</v>
      </c>
      <c r="D135" s="520" t="s">
        <v>1510</v>
      </c>
      <c r="E135">
        <v>0</v>
      </c>
      <c r="F135" s="520" t="s">
        <v>476</v>
      </c>
      <c r="G135">
        <v>0</v>
      </c>
      <c r="H135" s="520" t="s">
        <v>476</v>
      </c>
      <c r="I135">
        <v>0</v>
      </c>
    </row>
    <row r="136" spans="3:9">
      <c r="C136" s="520" t="s">
        <v>1511</v>
      </c>
      <c r="D136" s="520" t="s">
        <v>1512</v>
      </c>
      <c r="E136">
        <v>0</v>
      </c>
      <c r="F136" s="520" t="s">
        <v>476</v>
      </c>
      <c r="G136">
        <v>0</v>
      </c>
      <c r="H136" s="520" t="s">
        <v>476</v>
      </c>
      <c r="I136">
        <v>0</v>
      </c>
    </row>
    <row r="137" spans="3:9">
      <c r="C137" s="520" t="s">
        <v>924</v>
      </c>
      <c r="D137" s="520" t="s">
        <v>925</v>
      </c>
      <c r="E137">
        <v>-85750</v>
      </c>
      <c r="F137" s="520" t="s">
        <v>476</v>
      </c>
      <c r="G137">
        <v>-85750</v>
      </c>
      <c r="H137" s="520" t="s">
        <v>476</v>
      </c>
      <c r="I137">
        <v>85750</v>
      </c>
    </row>
    <row r="138" spans="3:9">
      <c r="C138" s="520" t="s">
        <v>926</v>
      </c>
      <c r="D138" s="520" t="s">
        <v>927</v>
      </c>
      <c r="E138">
        <v>-31850</v>
      </c>
      <c r="F138" s="520" t="s">
        <v>476</v>
      </c>
      <c r="G138">
        <v>-31850</v>
      </c>
      <c r="H138" s="520" t="s">
        <v>476</v>
      </c>
      <c r="I138">
        <v>31850</v>
      </c>
    </row>
    <row r="139" spans="3:9">
      <c r="C139" s="520" t="s">
        <v>1513</v>
      </c>
      <c r="D139" s="520" t="s">
        <v>1514</v>
      </c>
      <c r="E139">
        <v>0</v>
      </c>
      <c r="F139" s="520" t="s">
        <v>476</v>
      </c>
      <c r="G139">
        <v>0</v>
      </c>
      <c r="H139" s="520" t="s">
        <v>476</v>
      </c>
      <c r="I139">
        <v>0</v>
      </c>
    </row>
    <row r="140" spans="3:9">
      <c r="C140" s="520" t="s">
        <v>1515</v>
      </c>
      <c r="D140" s="520" t="s">
        <v>1516</v>
      </c>
      <c r="E140">
        <v>0</v>
      </c>
      <c r="F140" s="520" t="s">
        <v>476</v>
      </c>
      <c r="G140">
        <v>0</v>
      </c>
      <c r="H140" s="520" t="s">
        <v>476</v>
      </c>
      <c r="I140">
        <v>0</v>
      </c>
    </row>
    <row r="141" spans="3:9">
      <c r="C141" s="520" t="s">
        <v>1517</v>
      </c>
      <c r="D141" s="520" t="s">
        <v>1518</v>
      </c>
      <c r="E141">
        <v>0</v>
      </c>
      <c r="F141" s="520" t="s">
        <v>476</v>
      </c>
      <c r="G141">
        <v>0</v>
      </c>
      <c r="H141" s="520" t="s">
        <v>476</v>
      </c>
      <c r="I141">
        <v>0</v>
      </c>
    </row>
    <row r="142" spans="3:9">
      <c r="C142" s="520" t="s">
        <v>1519</v>
      </c>
      <c r="D142" s="520" t="s">
        <v>1520</v>
      </c>
      <c r="E142">
        <v>0</v>
      </c>
      <c r="F142" s="520" t="s">
        <v>476</v>
      </c>
      <c r="G142">
        <v>0</v>
      </c>
      <c r="H142" s="520" t="s">
        <v>476</v>
      </c>
      <c r="I142">
        <v>0</v>
      </c>
    </row>
    <row r="143" spans="3:9">
      <c r="C143" s="520" t="s">
        <v>1521</v>
      </c>
      <c r="D143" s="520" t="s">
        <v>1522</v>
      </c>
      <c r="E143">
        <v>0</v>
      </c>
      <c r="F143" s="520" t="s">
        <v>476</v>
      </c>
      <c r="G143">
        <v>0</v>
      </c>
      <c r="H143" s="520" t="s">
        <v>476</v>
      </c>
      <c r="I143">
        <v>0</v>
      </c>
    </row>
    <row r="144" spans="3:9">
      <c r="C144" s="520" t="s">
        <v>1523</v>
      </c>
      <c r="D144" s="520" t="s">
        <v>1524</v>
      </c>
      <c r="E144">
        <v>0</v>
      </c>
      <c r="F144" s="520" t="s">
        <v>476</v>
      </c>
      <c r="G144">
        <v>0</v>
      </c>
      <c r="H144" s="520" t="s">
        <v>476</v>
      </c>
      <c r="I144">
        <v>0</v>
      </c>
    </row>
    <row r="145" spans="3:9">
      <c r="C145" s="520" t="s">
        <v>69</v>
      </c>
      <c r="D145" s="520" t="s">
        <v>797</v>
      </c>
      <c r="E145">
        <v>0</v>
      </c>
      <c r="F145" s="520" t="s">
        <v>476</v>
      </c>
      <c r="G145">
        <v>0</v>
      </c>
      <c r="H145" s="520" t="s">
        <v>476</v>
      </c>
      <c r="I145">
        <v>0</v>
      </c>
    </row>
    <row r="146" spans="3:9">
      <c r="C146" s="520" t="s">
        <v>919</v>
      </c>
      <c r="D146" s="520" t="s">
        <v>1236</v>
      </c>
      <c r="E146">
        <v>-2760000</v>
      </c>
      <c r="F146" s="520" t="s">
        <v>476</v>
      </c>
      <c r="G146">
        <v>-2760000</v>
      </c>
      <c r="H146" s="520" t="s">
        <v>476</v>
      </c>
      <c r="I146">
        <v>2760000</v>
      </c>
    </row>
    <row r="147" spans="3:9">
      <c r="C147" s="520" t="s">
        <v>920</v>
      </c>
      <c r="D147" s="520" t="s">
        <v>1237</v>
      </c>
      <c r="E147">
        <v>2760000</v>
      </c>
      <c r="F147" s="520" t="s">
        <v>476</v>
      </c>
      <c r="G147">
        <v>2760000</v>
      </c>
      <c r="H147" s="520" t="s">
        <v>476</v>
      </c>
      <c r="I147">
        <v>-2760000</v>
      </c>
    </row>
    <row r="148" spans="3:9">
      <c r="C148" s="520" t="s">
        <v>1525</v>
      </c>
      <c r="D148" s="520" t="s">
        <v>1526</v>
      </c>
      <c r="E148">
        <v>0</v>
      </c>
      <c r="F148" s="520" t="s">
        <v>476</v>
      </c>
      <c r="G148">
        <v>0</v>
      </c>
      <c r="H148" s="520" t="s">
        <v>476</v>
      </c>
      <c r="I148">
        <v>0</v>
      </c>
    </row>
    <row r="149" spans="3:9">
      <c r="C149" s="520" t="s">
        <v>1527</v>
      </c>
      <c r="D149" s="520" t="s">
        <v>1528</v>
      </c>
      <c r="E149">
        <v>0</v>
      </c>
      <c r="F149" s="520" t="s">
        <v>476</v>
      </c>
      <c r="G149">
        <v>0</v>
      </c>
      <c r="H149" s="520" t="s">
        <v>476</v>
      </c>
      <c r="I149">
        <v>0</v>
      </c>
    </row>
    <row r="150" spans="3:9">
      <c r="C150" s="520" t="s">
        <v>1529</v>
      </c>
      <c r="D150" s="520" t="s">
        <v>1530</v>
      </c>
      <c r="E150">
        <v>0</v>
      </c>
      <c r="F150" s="520" t="s">
        <v>476</v>
      </c>
      <c r="G150">
        <v>0</v>
      </c>
      <c r="H150" s="520" t="s">
        <v>476</v>
      </c>
      <c r="I150">
        <v>0</v>
      </c>
    </row>
    <row r="151" spans="3:9">
      <c r="C151" s="520" t="s">
        <v>1531</v>
      </c>
      <c r="D151" s="520" t="s">
        <v>1532</v>
      </c>
      <c r="E151">
        <v>0</v>
      </c>
      <c r="F151" s="520" t="s">
        <v>476</v>
      </c>
      <c r="G151">
        <v>0</v>
      </c>
      <c r="H151" s="520" t="s">
        <v>476</v>
      </c>
      <c r="I151">
        <v>0</v>
      </c>
    </row>
    <row r="152" spans="3:9">
      <c r="C152" s="520" t="s">
        <v>1533</v>
      </c>
      <c r="D152" s="520" t="s">
        <v>1534</v>
      </c>
      <c r="E152">
        <v>0</v>
      </c>
      <c r="F152" s="520" t="s">
        <v>476</v>
      </c>
      <c r="G152">
        <v>0</v>
      </c>
      <c r="H152" s="520" t="s">
        <v>476</v>
      </c>
      <c r="I152">
        <v>0</v>
      </c>
    </row>
    <row r="153" spans="3:9">
      <c r="C153" s="520" t="s">
        <v>1535</v>
      </c>
      <c r="D153" s="520" t="s">
        <v>1536</v>
      </c>
      <c r="E153">
        <v>0</v>
      </c>
      <c r="F153" s="520" t="s">
        <v>476</v>
      </c>
      <c r="G153">
        <v>0</v>
      </c>
      <c r="H153" s="520" t="s">
        <v>476</v>
      </c>
      <c r="I153">
        <v>0</v>
      </c>
    </row>
    <row r="154" spans="3:9">
      <c r="C154" s="520" t="s">
        <v>1537</v>
      </c>
      <c r="D154" s="520" t="s">
        <v>1538</v>
      </c>
      <c r="E154">
        <v>0</v>
      </c>
      <c r="F154" s="520" t="s">
        <v>476</v>
      </c>
      <c r="G154">
        <v>0</v>
      </c>
      <c r="H154" s="520" t="s">
        <v>476</v>
      </c>
      <c r="I154">
        <v>0</v>
      </c>
    </row>
    <row r="155" spans="3:9">
      <c r="C155" s="520" t="s">
        <v>1539</v>
      </c>
      <c r="D155" s="520" t="s">
        <v>1540</v>
      </c>
      <c r="E155">
        <v>0</v>
      </c>
      <c r="F155" s="520" t="s">
        <v>476</v>
      </c>
      <c r="G155">
        <v>0</v>
      </c>
      <c r="H155" s="520" t="s">
        <v>476</v>
      </c>
      <c r="I155">
        <v>0</v>
      </c>
    </row>
    <row r="156" spans="3:9">
      <c r="C156" s="520" t="s">
        <v>1541</v>
      </c>
      <c r="D156" s="520" t="s">
        <v>1542</v>
      </c>
      <c r="E156">
        <v>0</v>
      </c>
      <c r="F156" s="520" t="s">
        <v>476</v>
      </c>
      <c r="G156">
        <v>0</v>
      </c>
      <c r="H156" s="520" t="s">
        <v>476</v>
      </c>
      <c r="I156">
        <v>0</v>
      </c>
    </row>
    <row r="157" spans="3:9">
      <c r="C157" s="520" t="s">
        <v>1543</v>
      </c>
      <c r="D157" s="520" t="s">
        <v>1544</v>
      </c>
      <c r="E157">
        <v>0</v>
      </c>
      <c r="F157" s="520" t="s">
        <v>476</v>
      </c>
      <c r="G157">
        <v>0</v>
      </c>
      <c r="H157" s="520" t="s">
        <v>476</v>
      </c>
      <c r="I157">
        <v>0</v>
      </c>
    </row>
    <row r="158" spans="3:9">
      <c r="C158" s="520" t="s">
        <v>1545</v>
      </c>
      <c r="D158" s="520" t="s">
        <v>1546</v>
      </c>
      <c r="E158">
        <v>0</v>
      </c>
      <c r="F158" s="520" t="s">
        <v>476</v>
      </c>
      <c r="G158">
        <v>0</v>
      </c>
      <c r="H158" s="520" t="s">
        <v>476</v>
      </c>
      <c r="I158">
        <v>0</v>
      </c>
    </row>
    <row r="159" spans="3:9">
      <c r="C159" s="520" t="s">
        <v>1547</v>
      </c>
      <c r="D159" s="520" t="s">
        <v>1548</v>
      </c>
      <c r="E159">
        <v>0</v>
      </c>
      <c r="F159" s="520" t="s">
        <v>476</v>
      </c>
      <c r="G159">
        <v>0</v>
      </c>
      <c r="H159" s="520" t="s">
        <v>476</v>
      </c>
      <c r="I159">
        <v>0</v>
      </c>
    </row>
    <row r="160" spans="3:9">
      <c r="C160" s="520" t="s">
        <v>1549</v>
      </c>
      <c r="D160" s="520" t="s">
        <v>1550</v>
      </c>
      <c r="E160">
        <v>0</v>
      </c>
      <c r="F160" s="520" t="s">
        <v>476</v>
      </c>
      <c r="G160">
        <v>0</v>
      </c>
      <c r="H160" s="520" t="s">
        <v>476</v>
      </c>
      <c r="I160">
        <v>0</v>
      </c>
    </row>
    <row r="161" spans="3:9">
      <c r="C161" s="520" t="s">
        <v>1551</v>
      </c>
      <c r="D161" s="520" t="s">
        <v>1552</v>
      </c>
      <c r="E161">
        <v>0</v>
      </c>
      <c r="F161" s="520" t="s">
        <v>476</v>
      </c>
      <c r="G161">
        <v>0</v>
      </c>
      <c r="H161" s="520" t="s">
        <v>476</v>
      </c>
      <c r="I161">
        <v>0</v>
      </c>
    </row>
    <row r="162" spans="3:9">
      <c r="C162" s="520" t="s">
        <v>1553</v>
      </c>
      <c r="D162" s="520" t="s">
        <v>1554</v>
      </c>
      <c r="E162">
        <v>0</v>
      </c>
      <c r="F162" s="520" t="s">
        <v>476</v>
      </c>
      <c r="G162">
        <v>0</v>
      </c>
      <c r="H162" s="520" t="s">
        <v>476</v>
      </c>
      <c r="I162">
        <v>0</v>
      </c>
    </row>
    <row r="163" spans="3:9">
      <c r="C163" s="520" t="s">
        <v>1555</v>
      </c>
      <c r="D163" s="520" t="s">
        <v>1556</v>
      </c>
      <c r="E163">
        <v>0</v>
      </c>
      <c r="F163" s="520" t="s">
        <v>476</v>
      </c>
      <c r="G163">
        <v>0</v>
      </c>
      <c r="H163" s="520" t="s">
        <v>476</v>
      </c>
      <c r="I163">
        <v>0</v>
      </c>
    </row>
    <row r="164" spans="3:9">
      <c r="C164" s="520" t="s">
        <v>921</v>
      </c>
      <c r="D164" s="520" t="s">
        <v>255</v>
      </c>
      <c r="E164">
        <v>0</v>
      </c>
      <c r="F164" s="520" t="s">
        <v>476</v>
      </c>
      <c r="G164">
        <v>0</v>
      </c>
      <c r="H164" s="520" t="s">
        <v>476</v>
      </c>
      <c r="I164">
        <v>0</v>
      </c>
    </row>
    <row r="165" spans="3:9">
      <c r="C165" s="520" t="s">
        <v>1557</v>
      </c>
      <c r="D165" s="520" t="s">
        <v>1558</v>
      </c>
      <c r="E165">
        <v>0</v>
      </c>
      <c r="F165" s="520" t="s">
        <v>476</v>
      </c>
      <c r="G165">
        <v>0</v>
      </c>
      <c r="H165" s="520" t="s">
        <v>476</v>
      </c>
      <c r="I165">
        <v>0</v>
      </c>
    </row>
    <row r="166" spans="3:9">
      <c r="C166" s="520" t="s">
        <v>549</v>
      </c>
      <c r="D166" s="520" t="s">
        <v>886</v>
      </c>
      <c r="E166">
        <v>0</v>
      </c>
      <c r="F166" s="520" t="s">
        <v>476</v>
      </c>
      <c r="G166">
        <v>0</v>
      </c>
      <c r="H166" s="520" t="s">
        <v>476</v>
      </c>
      <c r="I166">
        <v>0</v>
      </c>
    </row>
    <row r="167" spans="3:9">
      <c r="C167" s="520" t="s">
        <v>1559</v>
      </c>
      <c r="D167" s="520" t="s">
        <v>1560</v>
      </c>
      <c r="E167">
        <v>0</v>
      </c>
      <c r="F167" s="520" t="s">
        <v>476</v>
      </c>
      <c r="G167">
        <v>0</v>
      </c>
      <c r="H167" s="520" t="s">
        <v>476</v>
      </c>
      <c r="I167">
        <v>0</v>
      </c>
    </row>
    <row r="168" spans="3:9">
      <c r="C168" s="520" t="s">
        <v>1561</v>
      </c>
      <c r="D168" s="520" t="s">
        <v>1562</v>
      </c>
      <c r="E168">
        <v>0</v>
      </c>
      <c r="F168" s="520" t="s">
        <v>476</v>
      </c>
      <c r="G168">
        <v>0</v>
      </c>
      <c r="H168" s="520" t="s">
        <v>476</v>
      </c>
      <c r="I168">
        <v>0</v>
      </c>
    </row>
    <row r="169" spans="3:9">
      <c r="C169" s="520" t="s">
        <v>1563</v>
      </c>
      <c r="D169" s="520" t="s">
        <v>1564</v>
      </c>
      <c r="E169">
        <v>0</v>
      </c>
      <c r="F169" s="520" t="s">
        <v>476</v>
      </c>
      <c r="G169">
        <v>0</v>
      </c>
      <c r="H169" s="520" t="s">
        <v>476</v>
      </c>
      <c r="I169">
        <v>0</v>
      </c>
    </row>
    <row r="170" spans="3:9">
      <c r="C170" s="520" t="s">
        <v>1565</v>
      </c>
      <c r="D170" s="520" t="s">
        <v>1566</v>
      </c>
      <c r="E170">
        <v>0</v>
      </c>
      <c r="F170" s="520" t="s">
        <v>476</v>
      </c>
      <c r="G170">
        <v>0</v>
      </c>
      <c r="H170" s="520" t="s">
        <v>476</v>
      </c>
      <c r="I170">
        <v>0</v>
      </c>
    </row>
    <row r="171" spans="3:9">
      <c r="C171" s="520" t="s">
        <v>1567</v>
      </c>
      <c r="D171" s="520" t="s">
        <v>1568</v>
      </c>
      <c r="E171">
        <v>0</v>
      </c>
      <c r="F171" s="520" t="s">
        <v>476</v>
      </c>
      <c r="G171">
        <v>0</v>
      </c>
      <c r="H171" s="520" t="s">
        <v>476</v>
      </c>
      <c r="I171">
        <v>0</v>
      </c>
    </row>
    <row r="172" spans="3:9">
      <c r="C172" s="520" t="s">
        <v>432</v>
      </c>
      <c r="D172" s="520" t="s">
        <v>1205</v>
      </c>
      <c r="E172">
        <v>-159379.85</v>
      </c>
      <c r="F172" s="520" t="s">
        <v>476</v>
      </c>
      <c r="G172">
        <v>-159379.85</v>
      </c>
      <c r="H172" s="520" t="s">
        <v>476</v>
      </c>
      <c r="I172">
        <v>159379.85</v>
      </c>
    </row>
    <row r="173" spans="3:9">
      <c r="C173" s="520" t="s">
        <v>922</v>
      </c>
      <c r="D173" s="520" t="s">
        <v>923</v>
      </c>
      <c r="E173">
        <v>0</v>
      </c>
      <c r="F173" s="520" t="s">
        <v>476</v>
      </c>
      <c r="G173">
        <v>0</v>
      </c>
      <c r="H173" s="520" t="s">
        <v>476</v>
      </c>
      <c r="I173">
        <v>0</v>
      </c>
    </row>
    <row r="174" spans="3:9">
      <c r="C174" s="520" t="s">
        <v>1569</v>
      </c>
      <c r="D174" s="520" t="s">
        <v>1570</v>
      </c>
      <c r="E174">
        <v>0</v>
      </c>
      <c r="F174" s="520" t="s">
        <v>476</v>
      </c>
      <c r="G174">
        <v>0</v>
      </c>
      <c r="H174" s="520" t="s">
        <v>476</v>
      </c>
      <c r="I174">
        <v>0</v>
      </c>
    </row>
    <row r="175" spans="3:9">
      <c r="C175" s="520" t="s">
        <v>1571</v>
      </c>
      <c r="D175" s="520" t="s">
        <v>1572</v>
      </c>
      <c r="E175">
        <v>0</v>
      </c>
      <c r="F175" s="520" t="s">
        <v>476</v>
      </c>
      <c r="G175">
        <v>0</v>
      </c>
      <c r="H175" s="520" t="s">
        <v>476</v>
      </c>
      <c r="I175">
        <v>0</v>
      </c>
    </row>
    <row r="176" spans="3:9">
      <c r="C176" s="520" t="s">
        <v>1573</v>
      </c>
      <c r="D176" s="520" t="s">
        <v>1574</v>
      </c>
      <c r="E176">
        <v>0</v>
      </c>
      <c r="F176" s="520" t="s">
        <v>476</v>
      </c>
      <c r="G176">
        <v>0</v>
      </c>
      <c r="H176" s="520" t="s">
        <v>476</v>
      </c>
      <c r="I176">
        <v>0</v>
      </c>
    </row>
    <row r="177" spans="3:9">
      <c r="C177" s="520" t="s">
        <v>1181</v>
      </c>
      <c r="D177" s="520" t="s">
        <v>1182</v>
      </c>
      <c r="E177">
        <v>-44100</v>
      </c>
      <c r="F177" s="520" t="s">
        <v>476</v>
      </c>
      <c r="G177">
        <v>-44100</v>
      </c>
      <c r="H177" s="520" t="s">
        <v>476</v>
      </c>
      <c r="I177">
        <v>44100</v>
      </c>
    </row>
    <row r="178" spans="3:9">
      <c r="C178" s="520" t="s">
        <v>1134</v>
      </c>
      <c r="D178" s="520" t="s">
        <v>1135</v>
      </c>
      <c r="E178">
        <v>-114668.85000000011</v>
      </c>
      <c r="F178" s="520" t="s">
        <v>476</v>
      </c>
      <c r="G178">
        <v>-114668.85000000011</v>
      </c>
      <c r="H178" s="520" t="s">
        <v>476</v>
      </c>
      <c r="I178">
        <v>114668.85000000011</v>
      </c>
    </row>
    <row r="179" spans="3:9">
      <c r="C179" s="520" t="s">
        <v>1136</v>
      </c>
      <c r="D179" s="520" t="s">
        <v>1138</v>
      </c>
      <c r="E179">
        <v>-6900</v>
      </c>
      <c r="F179" s="520" t="s">
        <v>476</v>
      </c>
      <c r="G179">
        <v>-6900</v>
      </c>
      <c r="H179" s="520" t="s">
        <v>476</v>
      </c>
      <c r="I179">
        <v>6900</v>
      </c>
    </row>
    <row r="180" spans="3:9">
      <c r="C180" s="520" t="s">
        <v>1227</v>
      </c>
      <c r="D180" s="520" t="s">
        <v>1231</v>
      </c>
      <c r="E180">
        <v>-5339580.2398128947</v>
      </c>
      <c r="F180" s="520" t="s">
        <v>476</v>
      </c>
      <c r="G180">
        <v>-5339580.2398128947</v>
      </c>
      <c r="H180" s="520" t="s">
        <v>476</v>
      </c>
      <c r="I180">
        <v>5339580.2398128947</v>
      </c>
    </row>
    <row r="181" spans="3:9">
      <c r="C181" s="520" t="s">
        <v>1137</v>
      </c>
      <c r="D181" s="520" t="s">
        <v>1206</v>
      </c>
      <c r="E181">
        <v>-92000</v>
      </c>
      <c r="F181" s="520" t="s">
        <v>476</v>
      </c>
      <c r="G181">
        <v>-92000</v>
      </c>
      <c r="H181" s="520" t="s">
        <v>476</v>
      </c>
      <c r="I181">
        <v>92000</v>
      </c>
    </row>
    <row r="182" spans="3:9">
      <c r="C182" s="520" t="s">
        <v>1183</v>
      </c>
      <c r="D182" s="520" t="s">
        <v>1184</v>
      </c>
      <c r="E182">
        <v>0</v>
      </c>
      <c r="F182" s="520" t="s">
        <v>476</v>
      </c>
      <c r="G182">
        <v>0</v>
      </c>
      <c r="H182" s="520" t="s">
        <v>476</v>
      </c>
      <c r="I182">
        <v>0</v>
      </c>
    </row>
    <row r="183" spans="3:9">
      <c r="C183" s="520" t="s">
        <v>1027</v>
      </c>
      <c r="D183" s="520" t="s">
        <v>1028</v>
      </c>
      <c r="E183">
        <v>-23000</v>
      </c>
      <c r="F183" s="520" t="s">
        <v>476</v>
      </c>
      <c r="G183">
        <v>-23000</v>
      </c>
      <c r="H183" s="520" t="s">
        <v>476</v>
      </c>
      <c r="I183">
        <v>23000</v>
      </c>
    </row>
    <row r="184" spans="3:9">
      <c r="C184" s="520" t="s">
        <v>1139</v>
      </c>
      <c r="D184" s="520" t="s">
        <v>1140</v>
      </c>
      <c r="E184">
        <v>-24500</v>
      </c>
      <c r="F184" s="520" t="s">
        <v>476</v>
      </c>
      <c r="G184">
        <v>-24500</v>
      </c>
      <c r="H184" s="520" t="s">
        <v>476</v>
      </c>
      <c r="I184">
        <v>24500</v>
      </c>
    </row>
    <row r="185" spans="3:9">
      <c r="C185" s="520" t="s">
        <v>1029</v>
      </c>
      <c r="D185" s="520" t="s">
        <v>1030</v>
      </c>
      <c r="E185">
        <v>-98000</v>
      </c>
      <c r="F185" s="520" t="s">
        <v>476</v>
      </c>
      <c r="G185">
        <v>-98000</v>
      </c>
      <c r="H185" s="520" t="s">
        <v>476</v>
      </c>
      <c r="I185">
        <v>98000</v>
      </c>
    </row>
    <row r="186" spans="3:9">
      <c r="C186" s="520" t="s">
        <v>1314</v>
      </c>
      <c r="D186" s="520" t="s">
        <v>1315</v>
      </c>
      <c r="E186">
        <v>0</v>
      </c>
      <c r="F186">
        <v>8088772.3111716267</v>
      </c>
      <c r="G186">
        <v>0</v>
      </c>
      <c r="H186">
        <v>8088772.3111716267</v>
      </c>
      <c r="I186">
        <v>8088772.3111716267</v>
      </c>
    </row>
    <row r="187" spans="3:9">
      <c r="C187" s="520" t="s">
        <v>2660</v>
      </c>
      <c r="D187" s="520" t="s">
        <v>2661</v>
      </c>
      <c r="E187">
        <v>0</v>
      </c>
      <c r="F187" s="520" t="s">
        <v>476</v>
      </c>
      <c r="G187">
        <v>0</v>
      </c>
      <c r="H187" s="520" t="s">
        <v>476</v>
      </c>
      <c r="I187">
        <v>0</v>
      </c>
    </row>
    <row r="188" spans="3:9">
      <c r="C188" s="520" t="s">
        <v>2662</v>
      </c>
      <c r="D188" s="520" t="s">
        <v>2663</v>
      </c>
      <c r="E188">
        <v>0</v>
      </c>
      <c r="F188" s="520" t="s">
        <v>476</v>
      </c>
      <c r="G188">
        <v>0</v>
      </c>
      <c r="H188" s="520" t="s">
        <v>476</v>
      </c>
      <c r="I188">
        <v>0</v>
      </c>
    </row>
    <row r="189" spans="3:9">
      <c r="C189" s="520" t="s">
        <v>2664</v>
      </c>
      <c r="D189" s="520" t="s">
        <v>2665</v>
      </c>
      <c r="E189">
        <v>0</v>
      </c>
      <c r="F189" s="520" t="s">
        <v>476</v>
      </c>
      <c r="G189">
        <v>0</v>
      </c>
      <c r="H189" s="520" t="s">
        <v>476</v>
      </c>
      <c r="I189">
        <v>0</v>
      </c>
    </row>
    <row r="190" spans="3:9">
      <c r="C190" s="520" t="s">
        <v>2666</v>
      </c>
      <c r="D190" s="520" t="s">
        <v>2667</v>
      </c>
      <c r="E190">
        <v>0</v>
      </c>
      <c r="F190" s="520" t="s">
        <v>476</v>
      </c>
      <c r="G190">
        <v>0</v>
      </c>
      <c r="H190" s="520" t="s">
        <v>476</v>
      </c>
      <c r="I190">
        <v>0</v>
      </c>
    </row>
    <row r="191" spans="3:9">
      <c r="C191" s="520" t="s">
        <v>2668</v>
      </c>
      <c r="D191" s="520" t="s">
        <v>2669</v>
      </c>
      <c r="E191">
        <v>0</v>
      </c>
      <c r="F191" s="520" t="s">
        <v>476</v>
      </c>
      <c r="G191">
        <v>0</v>
      </c>
      <c r="H191" s="520" t="s">
        <v>476</v>
      </c>
      <c r="I191">
        <v>0</v>
      </c>
    </row>
    <row r="192" spans="3:9">
      <c r="C192" s="520" t="s">
        <v>2670</v>
      </c>
      <c r="D192" s="520" t="s">
        <v>2671</v>
      </c>
      <c r="E192">
        <v>0</v>
      </c>
      <c r="F192" s="520" t="s">
        <v>476</v>
      </c>
      <c r="G192">
        <v>0</v>
      </c>
      <c r="H192" s="520" t="s">
        <v>476</v>
      </c>
      <c r="I192">
        <v>0</v>
      </c>
    </row>
    <row r="193" spans="3:9">
      <c r="C193" s="520" t="s">
        <v>2672</v>
      </c>
      <c r="D193" s="520" t="s">
        <v>2673</v>
      </c>
      <c r="E193">
        <v>0</v>
      </c>
      <c r="F193" s="520" t="s">
        <v>476</v>
      </c>
      <c r="G193">
        <v>0</v>
      </c>
      <c r="H193" s="520" t="s">
        <v>476</v>
      </c>
      <c r="I193">
        <v>0</v>
      </c>
    </row>
    <row r="194" spans="3:9">
      <c r="C194" s="520" t="s">
        <v>2674</v>
      </c>
      <c r="D194" s="520" t="s">
        <v>2675</v>
      </c>
      <c r="E194">
        <v>0</v>
      </c>
      <c r="F194" s="520" t="s">
        <v>476</v>
      </c>
      <c r="G194">
        <v>0</v>
      </c>
      <c r="H194" s="520" t="s">
        <v>476</v>
      </c>
      <c r="I194">
        <v>0</v>
      </c>
    </row>
    <row r="195" spans="3:9">
      <c r="C195" s="520" t="s">
        <v>2676</v>
      </c>
      <c r="D195" s="520" t="s">
        <v>2677</v>
      </c>
      <c r="E195">
        <v>0</v>
      </c>
      <c r="F195" s="520" t="s">
        <v>476</v>
      </c>
      <c r="G195">
        <v>0</v>
      </c>
      <c r="H195" s="520" t="s">
        <v>476</v>
      </c>
      <c r="I195">
        <v>0</v>
      </c>
    </row>
    <row r="196" spans="3:9">
      <c r="C196" s="520" t="s">
        <v>2678</v>
      </c>
      <c r="D196" s="520" t="s">
        <v>2679</v>
      </c>
      <c r="E196">
        <v>0</v>
      </c>
      <c r="F196" s="520" t="s">
        <v>476</v>
      </c>
      <c r="G196">
        <v>0</v>
      </c>
      <c r="H196" s="520" t="s">
        <v>476</v>
      </c>
      <c r="I196">
        <v>0</v>
      </c>
    </row>
    <row r="197" spans="3:9">
      <c r="C197" s="520" t="s">
        <v>2680</v>
      </c>
      <c r="D197" s="520" t="s">
        <v>2681</v>
      </c>
      <c r="E197">
        <v>0</v>
      </c>
      <c r="F197" s="520" t="s">
        <v>476</v>
      </c>
      <c r="G197">
        <v>0</v>
      </c>
      <c r="H197" s="520" t="s">
        <v>476</v>
      </c>
      <c r="I197">
        <v>0</v>
      </c>
    </row>
    <row r="198" spans="3:9">
      <c r="C198" s="520" t="s">
        <v>2682</v>
      </c>
      <c r="D198" s="520" t="s">
        <v>2683</v>
      </c>
      <c r="E198">
        <v>0</v>
      </c>
      <c r="F198" s="520" t="s">
        <v>476</v>
      </c>
      <c r="G198">
        <v>0</v>
      </c>
      <c r="H198" s="520" t="s">
        <v>476</v>
      </c>
      <c r="I198">
        <v>0</v>
      </c>
    </row>
    <row r="199" spans="3:9">
      <c r="C199" s="520" t="s">
        <v>2684</v>
      </c>
      <c r="D199" s="520" t="s">
        <v>2685</v>
      </c>
      <c r="E199">
        <v>0</v>
      </c>
      <c r="F199" s="520" t="s">
        <v>476</v>
      </c>
      <c r="G199">
        <v>0</v>
      </c>
      <c r="H199" s="520" t="s">
        <v>476</v>
      </c>
      <c r="I199">
        <v>0</v>
      </c>
    </row>
    <row r="200" spans="3:9">
      <c r="C200" s="520" t="s">
        <v>2686</v>
      </c>
      <c r="D200" s="520" t="s">
        <v>2687</v>
      </c>
      <c r="E200">
        <v>0</v>
      </c>
      <c r="F200" s="520" t="s">
        <v>476</v>
      </c>
      <c r="G200">
        <v>0</v>
      </c>
      <c r="H200" s="520" t="s">
        <v>476</v>
      </c>
      <c r="I200">
        <v>0</v>
      </c>
    </row>
    <row r="201" spans="3:9">
      <c r="C201" s="520" t="s">
        <v>2688</v>
      </c>
      <c r="D201" s="520" t="s">
        <v>2689</v>
      </c>
      <c r="E201">
        <v>0</v>
      </c>
      <c r="F201" s="520" t="s">
        <v>476</v>
      </c>
      <c r="G201">
        <v>0</v>
      </c>
      <c r="H201" s="520" t="s">
        <v>476</v>
      </c>
      <c r="I201">
        <v>0</v>
      </c>
    </row>
    <row r="202" spans="3:9">
      <c r="C202" s="520" t="s">
        <v>2690</v>
      </c>
      <c r="D202" s="520" t="s">
        <v>2691</v>
      </c>
      <c r="E202">
        <v>0</v>
      </c>
      <c r="F202" s="520" t="s">
        <v>476</v>
      </c>
      <c r="G202">
        <v>0</v>
      </c>
      <c r="H202" s="520" t="s">
        <v>476</v>
      </c>
      <c r="I202">
        <v>0</v>
      </c>
    </row>
    <row r="203" spans="3:9">
      <c r="C203" s="520" t="s">
        <v>2692</v>
      </c>
      <c r="D203" s="520" t="s">
        <v>2693</v>
      </c>
      <c r="E203">
        <v>0</v>
      </c>
      <c r="F203" s="520" t="s">
        <v>476</v>
      </c>
      <c r="G203">
        <v>0</v>
      </c>
      <c r="H203" s="520" t="s">
        <v>476</v>
      </c>
      <c r="I203">
        <v>0</v>
      </c>
    </row>
    <row r="204" spans="3:9">
      <c r="C204" s="520" t="s">
        <v>2694</v>
      </c>
      <c r="D204" s="520" t="s">
        <v>2695</v>
      </c>
      <c r="E204">
        <v>0</v>
      </c>
      <c r="F204" s="520" t="s">
        <v>476</v>
      </c>
      <c r="G204">
        <v>0</v>
      </c>
      <c r="H204" s="520" t="s">
        <v>476</v>
      </c>
      <c r="I204">
        <v>0</v>
      </c>
    </row>
    <row r="205" spans="3:9">
      <c r="C205" s="520" t="s">
        <v>2696</v>
      </c>
      <c r="D205" s="520" t="s">
        <v>2697</v>
      </c>
      <c r="E205">
        <v>0</v>
      </c>
      <c r="F205" s="520" t="s">
        <v>476</v>
      </c>
      <c r="G205">
        <v>0</v>
      </c>
      <c r="H205" s="520" t="s">
        <v>476</v>
      </c>
      <c r="I205">
        <v>0</v>
      </c>
    </row>
    <row r="206" spans="3:9">
      <c r="C206" s="520" t="s">
        <v>2698</v>
      </c>
      <c r="D206" s="520" t="s">
        <v>2699</v>
      </c>
      <c r="E206">
        <v>0</v>
      </c>
      <c r="F206" s="520" t="s">
        <v>476</v>
      </c>
      <c r="G206">
        <v>0</v>
      </c>
      <c r="H206" s="520" t="s">
        <v>476</v>
      </c>
      <c r="I206">
        <v>0</v>
      </c>
    </row>
    <row r="207" spans="3:9">
      <c r="C207" s="520" t="s">
        <v>2700</v>
      </c>
      <c r="D207" s="520" t="s">
        <v>2701</v>
      </c>
      <c r="E207" s="520" t="s">
        <v>476</v>
      </c>
      <c r="F207" s="520" t="s">
        <v>476</v>
      </c>
      <c r="G207" s="520" t="s">
        <v>476</v>
      </c>
      <c r="H207" s="520" t="s">
        <v>476</v>
      </c>
      <c r="I207" s="520" t="s">
        <v>476</v>
      </c>
    </row>
    <row r="208" spans="3:9">
      <c r="C208" s="520" t="s">
        <v>2702</v>
      </c>
      <c r="D208" s="520" t="s">
        <v>2703</v>
      </c>
      <c r="E208" s="520" t="s">
        <v>476</v>
      </c>
      <c r="F208" s="520" t="s">
        <v>476</v>
      </c>
      <c r="G208" s="520" t="s">
        <v>476</v>
      </c>
      <c r="H208" s="520" t="s">
        <v>476</v>
      </c>
      <c r="I208" s="520" t="s">
        <v>476</v>
      </c>
    </row>
    <row r="209" spans="3:9">
      <c r="C209" s="520" t="s">
        <v>2704</v>
      </c>
      <c r="D209" s="520" t="s">
        <v>2705</v>
      </c>
      <c r="E209" s="520" t="s">
        <v>476</v>
      </c>
      <c r="F209" s="520" t="s">
        <v>476</v>
      </c>
      <c r="G209" s="520" t="s">
        <v>476</v>
      </c>
      <c r="H209" s="520" t="s">
        <v>476</v>
      </c>
      <c r="I209" s="520" t="s">
        <v>476</v>
      </c>
    </row>
    <row r="210" spans="3:9">
      <c r="C210" s="520" t="s">
        <v>2706</v>
      </c>
      <c r="D210" s="520" t="s">
        <v>2707</v>
      </c>
      <c r="E210" s="520" t="s">
        <v>476</v>
      </c>
      <c r="F210" s="520" t="s">
        <v>476</v>
      </c>
      <c r="G210" s="520" t="s">
        <v>476</v>
      </c>
      <c r="H210" s="520" t="s">
        <v>476</v>
      </c>
      <c r="I210" s="520" t="s">
        <v>476</v>
      </c>
    </row>
    <row r="211" spans="3:9">
      <c r="C211" s="520" t="s">
        <v>2708</v>
      </c>
      <c r="D211" s="520" t="s">
        <v>2709</v>
      </c>
      <c r="E211">
        <v>5432.1439626554102</v>
      </c>
      <c r="F211" s="520" t="s">
        <v>476</v>
      </c>
      <c r="G211">
        <v>5432.1439626554102</v>
      </c>
      <c r="H211" s="520" t="s">
        <v>476</v>
      </c>
      <c r="I211">
        <v>-5432.1439626554102</v>
      </c>
    </row>
    <row r="212" spans="3:9">
      <c r="C212" s="520" t="s">
        <v>2710</v>
      </c>
      <c r="D212" s="520" t="s">
        <v>2711</v>
      </c>
      <c r="E212" s="520" t="s">
        <v>476</v>
      </c>
      <c r="F212" s="520" t="s">
        <v>476</v>
      </c>
      <c r="G212" s="520" t="s">
        <v>476</v>
      </c>
      <c r="H212" s="520" t="s">
        <v>476</v>
      </c>
      <c r="I212" s="520" t="s">
        <v>476</v>
      </c>
    </row>
    <row r="213" spans="3:9">
      <c r="C213" s="520" t="s">
        <v>2712</v>
      </c>
      <c r="D213" s="520" t="s">
        <v>2713</v>
      </c>
      <c r="E213" s="520" t="s">
        <v>476</v>
      </c>
      <c r="F213" s="520" t="s">
        <v>476</v>
      </c>
      <c r="G213" s="520" t="s">
        <v>476</v>
      </c>
      <c r="H213" s="520" t="s">
        <v>476</v>
      </c>
      <c r="I213" s="520" t="s">
        <v>476</v>
      </c>
    </row>
    <row r="214" spans="3:9">
      <c r="C214" s="520" t="s">
        <v>2714</v>
      </c>
      <c r="D214" s="520" t="s">
        <v>2715</v>
      </c>
      <c r="E214" s="520" t="s">
        <v>476</v>
      </c>
      <c r="F214" s="520" t="s">
        <v>476</v>
      </c>
      <c r="G214" s="520" t="s">
        <v>476</v>
      </c>
      <c r="H214" s="520" t="s">
        <v>476</v>
      </c>
      <c r="I214" s="520" t="s">
        <v>476</v>
      </c>
    </row>
    <row r="215" spans="3:9">
      <c r="C215" s="520" t="s">
        <v>2716</v>
      </c>
      <c r="D215" s="520" t="s">
        <v>2717</v>
      </c>
      <c r="E215" s="520" t="s">
        <v>476</v>
      </c>
      <c r="F215" s="520" t="s">
        <v>476</v>
      </c>
      <c r="G215" s="520" t="s">
        <v>476</v>
      </c>
      <c r="H215" s="520" t="s">
        <v>476</v>
      </c>
      <c r="I215" s="520" t="s">
        <v>476</v>
      </c>
    </row>
    <row r="216" spans="3:9">
      <c r="C216" s="520" t="s">
        <v>2718</v>
      </c>
      <c r="D216" s="520" t="s">
        <v>2719</v>
      </c>
      <c r="E216" s="520" t="s">
        <v>476</v>
      </c>
      <c r="F216" s="520" t="s">
        <v>476</v>
      </c>
      <c r="G216" s="520" t="s">
        <v>476</v>
      </c>
      <c r="H216" s="520" t="s">
        <v>476</v>
      </c>
      <c r="I216" s="520" t="s">
        <v>476</v>
      </c>
    </row>
    <row r="217" spans="3:9">
      <c r="C217" s="520" t="s">
        <v>2720</v>
      </c>
      <c r="D217" s="520" t="s">
        <v>2721</v>
      </c>
      <c r="E217" s="520" t="s">
        <v>476</v>
      </c>
      <c r="F217" s="520" t="s">
        <v>476</v>
      </c>
      <c r="G217" s="520" t="s">
        <v>476</v>
      </c>
      <c r="H217" s="520" t="s">
        <v>476</v>
      </c>
      <c r="I217" s="520" t="s">
        <v>476</v>
      </c>
    </row>
    <row r="218" spans="3:9">
      <c r="C218" s="520" t="s">
        <v>2722</v>
      </c>
      <c r="D218" s="520" t="s">
        <v>2723</v>
      </c>
      <c r="E218" s="520" t="s">
        <v>476</v>
      </c>
      <c r="F218" s="520" t="s">
        <v>476</v>
      </c>
      <c r="G218" s="520" t="s">
        <v>476</v>
      </c>
      <c r="H218" s="520" t="s">
        <v>476</v>
      </c>
      <c r="I218" s="520" t="s">
        <v>476</v>
      </c>
    </row>
    <row r="219" spans="3:9">
      <c r="C219" s="520" t="s">
        <v>2724</v>
      </c>
      <c r="D219" s="520" t="s">
        <v>2725</v>
      </c>
      <c r="E219">
        <v>-309145.62397959555</v>
      </c>
      <c r="F219" s="520" t="s">
        <v>476</v>
      </c>
      <c r="G219">
        <v>-309145.62397959555</v>
      </c>
      <c r="H219" s="520" t="s">
        <v>476</v>
      </c>
      <c r="I219">
        <v>309145.62397959555</v>
      </c>
    </row>
    <row r="220" spans="3:9">
      <c r="C220" s="520" t="s">
        <v>2726</v>
      </c>
      <c r="D220" s="520" t="s">
        <v>2727</v>
      </c>
      <c r="E220">
        <v>-119914.26386680946</v>
      </c>
      <c r="F220" s="520" t="s">
        <v>476</v>
      </c>
      <c r="G220">
        <v>-119914.26386680946</v>
      </c>
      <c r="H220" s="520" t="s">
        <v>476</v>
      </c>
      <c r="I220">
        <v>119914.26386680946</v>
      </c>
    </row>
    <row r="221" spans="3:9">
      <c r="C221" s="520" t="s">
        <v>2728</v>
      </c>
      <c r="D221" s="520" t="s">
        <v>2729</v>
      </c>
      <c r="E221">
        <v>-88097.677659101188</v>
      </c>
      <c r="F221" s="520" t="s">
        <v>476</v>
      </c>
      <c r="G221">
        <v>-88097.677659101188</v>
      </c>
      <c r="H221" s="520" t="s">
        <v>476</v>
      </c>
      <c r="I221">
        <v>88097.677659101188</v>
      </c>
    </row>
    <row r="222" spans="3:9">
      <c r="C222" s="520" t="s">
        <v>2730</v>
      </c>
      <c r="D222" s="520" t="s">
        <v>2731</v>
      </c>
      <c r="E222">
        <v>-1251380.0394915724</v>
      </c>
      <c r="F222" s="520" t="s">
        <v>476</v>
      </c>
      <c r="G222">
        <v>-1251380.0394915724</v>
      </c>
      <c r="H222" s="520" t="s">
        <v>476</v>
      </c>
      <c r="I222">
        <v>1251380.0394915724</v>
      </c>
    </row>
    <row r="223" spans="3:9">
      <c r="C223" s="520" t="s">
        <v>2732</v>
      </c>
      <c r="D223" s="520" t="s">
        <v>2733</v>
      </c>
      <c r="E223">
        <v>-2934.2243071294133</v>
      </c>
      <c r="F223" s="520" t="s">
        <v>476</v>
      </c>
      <c r="G223">
        <v>-2934.2243071294133</v>
      </c>
      <c r="H223" s="520" t="s">
        <v>476</v>
      </c>
      <c r="I223">
        <v>2934.2243071294133</v>
      </c>
    </row>
    <row r="224" spans="3:9">
      <c r="C224" s="520" t="s">
        <v>2734</v>
      </c>
      <c r="D224" s="520" t="s">
        <v>2735</v>
      </c>
      <c r="E224">
        <v>-1106.5967730474313</v>
      </c>
      <c r="F224" s="520" t="s">
        <v>476</v>
      </c>
      <c r="G224">
        <v>-1106.5967730474313</v>
      </c>
      <c r="H224" s="520" t="s">
        <v>476</v>
      </c>
      <c r="I224">
        <v>1106.5967730474313</v>
      </c>
    </row>
    <row r="225" spans="3:9">
      <c r="C225" s="520" t="s">
        <v>2736</v>
      </c>
      <c r="D225" s="520" t="s">
        <v>2737</v>
      </c>
      <c r="E225">
        <v>-24894.05356504735</v>
      </c>
      <c r="F225" s="520" t="s">
        <v>476</v>
      </c>
      <c r="G225">
        <v>-24894.05356504735</v>
      </c>
      <c r="H225" s="520" t="s">
        <v>476</v>
      </c>
      <c r="I225">
        <v>24894.05356504735</v>
      </c>
    </row>
    <row r="226" spans="3:9">
      <c r="C226" s="520" t="s">
        <v>2738</v>
      </c>
      <c r="D226" s="520" t="s">
        <v>2739</v>
      </c>
      <c r="E226">
        <v>-22416.494923943763</v>
      </c>
      <c r="F226" s="520" t="s">
        <v>476</v>
      </c>
      <c r="G226">
        <v>-22416.494923943763</v>
      </c>
      <c r="H226" s="520" t="s">
        <v>476</v>
      </c>
      <c r="I226">
        <v>22416.494923943763</v>
      </c>
    </row>
    <row r="227" spans="3:9">
      <c r="C227" s="520" t="s">
        <v>2740</v>
      </c>
      <c r="D227" s="520" t="s">
        <v>2741</v>
      </c>
      <c r="E227">
        <v>-6211.7468118473253</v>
      </c>
      <c r="F227" s="520" t="s">
        <v>476</v>
      </c>
      <c r="G227">
        <v>-6211.7468118473253</v>
      </c>
      <c r="H227" s="520" t="s">
        <v>476</v>
      </c>
      <c r="I227">
        <v>6211.7468118473253</v>
      </c>
    </row>
    <row r="228" spans="3:9">
      <c r="C228" s="520" t="s">
        <v>2742</v>
      </c>
      <c r="D228" s="520" t="s">
        <v>2743</v>
      </c>
      <c r="E228">
        <v>-34290.25512532016</v>
      </c>
      <c r="F228" s="520" t="s">
        <v>476</v>
      </c>
      <c r="G228">
        <v>-34290.25512532016</v>
      </c>
      <c r="H228" s="520" t="s">
        <v>476</v>
      </c>
      <c r="I228">
        <v>34290.25512532016</v>
      </c>
    </row>
    <row r="229" spans="3:9">
      <c r="C229" s="520" t="s">
        <v>2744</v>
      </c>
      <c r="D229" s="520" t="s">
        <v>2745</v>
      </c>
      <c r="E229">
        <v>1153.7245370545666</v>
      </c>
      <c r="F229" s="520" t="s">
        <v>476</v>
      </c>
      <c r="G229">
        <v>1153.7245370545666</v>
      </c>
      <c r="H229" s="520" t="s">
        <v>476</v>
      </c>
      <c r="I229">
        <v>-1153.7245370545666</v>
      </c>
    </row>
    <row r="230" spans="3:9">
      <c r="C230" s="520" t="s">
        <v>2746</v>
      </c>
      <c r="D230" s="520" t="s">
        <v>2747</v>
      </c>
      <c r="E230">
        <v>0</v>
      </c>
      <c r="F230" s="520" t="s">
        <v>476</v>
      </c>
      <c r="G230">
        <v>0</v>
      </c>
      <c r="H230" s="520" t="s">
        <v>476</v>
      </c>
      <c r="I230">
        <v>0</v>
      </c>
    </row>
    <row r="231" spans="3:9">
      <c r="C231" s="520" t="s">
        <v>2748</v>
      </c>
      <c r="D231" s="520" t="s">
        <v>2749</v>
      </c>
      <c r="E231">
        <v>-2668.0383877790819</v>
      </c>
      <c r="F231" s="520" t="s">
        <v>476</v>
      </c>
      <c r="G231">
        <v>-2668.0383877790819</v>
      </c>
      <c r="H231" s="520" t="s">
        <v>476</v>
      </c>
      <c r="I231">
        <v>2668.0383877790819</v>
      </c>
    </row>
    <row r="232" spans="3:9">
      <c r="C232" s="520" t="s">
        <v>2750</v>
      </c>
      <c r="D232" s="520" t="s">
        <v>2751</v>
      </c>
      <c r="E232">
        <v>-8885.2100447038029</v>
      </c>
      <c r="F232" s="520" t="s">
        <v>476</v>
      </c>
      <c r="G232">
        <v>-8885.2100447038029</v>
      </c>
      <c r="H232" s="520" t="s">
        <v>476</v>
      </c>
      <c r="I232">
        <v>8885.2100447038029</v>
      </c>
    </row>
    <row r="233" spans="3:9">
      <c r="C233" s="520" t="s">
        <v>2752</v>
      </c>
      <c r="D233" s="520" t="s">
        <v>2753</v>
      </c>
      <c r="E233">
        <v>-1524.5455059311826</v>
      </c>
      <c r="F233" s="520" t="s">
        <v>476</v>
      </c>
      <c r="G233">
        <v>-1524.5455059311826</v>
      </c>
      <c r="H233" s="520" t="s">
        <v>476</v>
      </c>
      <c r="I233">
        <v>1524.5455059311826</v>
      </c>
    </row>
    <row r="234" spans="3:9">
      <c r="C234" s="520" t="s">
        <v>2754</v>
      </c>
      <c r="D234" s="520" t="s">
        <v>2755</v>
      </c>
      <c r="E234">
        <v>0</v>
      </c>
      <c r="F234" s="520" t="s">
        <v>476</v>
      </c>
      <c r="G234">
        <v>0</v>
      </c>
      <c r="H234" s="520" t="s">
        <v>476</v>
      </c>
      <c r="I234">
        <v>0</v>
      </c>
    </row>
    <row r="235" spans="3:9">
      <c r="C235" s="520" t="s">
        <v>2756</v>
      </c>
      <c r="D235" s="520" t="s">
        <v>2757</v>
      </c>
      <c r="E235">
        <v>-15437.264227072894</v>
      </c>
      <c r="F235" s="520" t="s">
        <v>476</v>
      </c>
      <c r="G235">
        <v>-15437.264227072894</v>
      </c>
      <c r="H235" s="520" t="s">
        <v>476</v>
      </c>
      <c r="I235">
        <v>15437.264227072894</v>
      </c>
    </row>
    <row r="236" spans="3:9">
      <c r="C236" s="520" t="s">
        <v>2758</v>
      </c>
      <c r="D236" s="520" t="s">
        <v>2759</v>
      </c>
      <c r="E236">
        <v>-12193.807577654679</v>
      </c>
      <c r="F236" s="520" t="s">
        <v>476</v>
      </c>
      <c r="G236">
        <v>-12193.807577654679</v>
      </c>
      <c r="H236" s="520" t="s">
        <v>476</v>
      </c>
      <c r="I236">
        <v>12193.807577654679</v>
      </c>
    </row>
    <row r="237" spans="3:9">
      <c r="C237" s="520" t="s">
        <v>2760</v>
      </c>
      <c r="D237" s="520" t="s">
        <v>2761</v>
      </c>
      <c r="E237">
        <v>-4671.140483703397</v>
      </c>
      <c r="F237" s="520" t="s">
        <v>476</v>
      </c>
      <c r="G237">
        <v>-4671.140483703397</v>
      </c>
      <c r="H237" s="520" t="s">
        <v>476</v>
      </c>
      <c r="I237">
        <v>4671.140483703397</v>
      </c>
    </row>
    <row r="238" spans="3:9">
      <c r="C238" s="520" t="s">
        <v>2762</v>
      </c>
      <c r="D238" s="520" t="s">
        <v>2763</v>
      </c>
      <c r="E238">
        <v>-8497.2839478329333</v>
      </c>
      <c r="F238" s="520" t="s">
        <v>476</v>
      </c>
      <c r="G238">
        <v>-8497.2839478329333</v>
      </c>
      <c r="H238" s="520" t="s">
        <v>476</v>
      </c>
      <c r="I238">
        <v>8497.2839478329333</v>
      </c>
    </row>
    <row r="239" spans="3:9">
      <c r="C239" s="520" t="s">
        <v>2764</v>
      </c>
      <c r="D239" s="520" t="s">
        <v>2765</v>
      </c>
      <c r="E239">
        <v>-2252.6160893468359</v>
      </c>
      <c r="F239" s="520" t="s">
        <v>476</v>
      </c>
      <c r="G239">
        <v>-2252.6160893468359</v>
      </c>
      <c r="H239" s="520" t="s">
        <v>476</v>
      </c>
      <c r="I239">
        <v>2252.6160893468359</v>
      </c>
    </row>
    <row r="240" spans="3:9">
      <c r="C240" s="520" t="s">
        <v>2766</v>
      </c>
      <c r="D240" s="520" t="s">
        <v>2767</v>
      </c>
      <c r="E240">
        <v>-2670.0091683800265</v>
      </c>
      <c r="F240" s="520" t="s">
        <v>476</v>
      </c>
      <c r="G240">
        <v>-2670.0091683800265</v>
      </c>
      <c r="H240" s="520" t="s">
        <v>476</v>
      </c>
      <c r="I240">
        <v>2670.0091683800265</v>
      </c>
    </row>
    <row r="241" spans="3:9">
      <c r="C241" s="520" t="s">
        <v>2768</v>
      </c>
      <c r="D241" s="520" t="s">
        <v>2769</v>
      </c>
      <c r="E241">
        <v>-2434.0295627187475</v>
      </c>
      <c r="F241" s="520" t="s">
        <v>476</v>
      </c>
      <c r="G241">
        <v>-2434.0295627187475</v>
      </c>
      <c r="H241" s="520" t="s">
        <v>476</v>
      </c>
      <c r="I241">
        <v>2434.0295627187475</v>
      </c>
    </row>
    <row r="242" spans="3:9">
      <c r="C242" s="520" t="s">
        <v>2770</v>
      </c>
      <c r="D242" s="520" t="s">
        <v>2771</v>
      </c>
      <c r="E242">
        <v>-4336.0165203073293</v>
      </c>
      <c r="F242" s="520" t="s">
        <v>476</v>
      </c>
      <c r="G242">
        <v>-4336.0165203073293</v>
      </c>
      <c r="H242" s="520" t="s">
        <v>476</v>
      </c>
      <c r="I242">
        <v>4336.0165203073293</v>
      </c>
    </row>
    <row r="243" spans="3:9">
      <c r="C243" s="520" t="s">
        <v>2772</v>
      </c>
      <c r="D243" s="520" t="s">
        <v>2773</v>
      </c>
      <c r="E243">
        <v>-8505.035376808517</v>
      </c>
      <c r="F243" s="520" t="s">
        <v>476</v>
      </c>
      <c r="G243">
        <v>-8505.035376808517</v>
      </c>
      <c r="H243" s="520" t="s">
        <v>476</v>
      </c>
      <c r="I243">
        <v>8505.035376808517</v>
      </c>
    </row>
    <row r="244" spans="3:9">
      <c r="C244" s="520" t="s">
        <v>2774</v>
      </c>
      <c r="D244" s="520" t="s">
        <v>2775</v>
      </c>
      <c r="E244">
        <v>-3988.6023254848524</v>
      </c>
      <c r="F244" s="520" t="s">
        <v>476</v>
      </c>
      <c r="G244">
        <v>-3988.6023254848524</v>
      </c>
      <c r="H244" s="520" t="s">
        <v>476</v>
      </c>
      <c r="I244">
        <v>3988.6023254848524</v>
      </c>
    </row>
    <row r="245" spans="3:9">
      <c r="C245" s="520" t="s">
        <v>2776</v>
      </c>
      <c r="D245" s="520" t="s">
        <v>2777</v>
      </c>
      <c r="E245">
        <v>-48623.534499004913</v>
      </c>
      <c r="F245" s="520" t="s">
        <v>476</v>
      </c>
      <c r="G245">
        <v>-48623.534499004913</v>
      </c>
      <c r="H245" s="520" t="s">
        <v>476</v>
      </c>
      <c r="I245">
        <v>48623.534499004913</v>
      </c>
    </row>
    <row r="246" spans="3:9">
      <c r="C246" s="520" t="s">
        <v>2778</v>
      </c>
      <c r="D246" s="520" t="s">
        <v>2779</v>
      </c>
      <c r="E246">
        <v>-3452.9185125855311</v>
      </c>
      <c r="F246" s="520" t="s">
        <v>476</v>
      </c>
      <c r="G246">
        <v>-3452.9185125855311</v>
      </c>
      <c r="H246" s="520" t="s">
        <v>476</v>
      </c>
      <c r="I246">
        <v>3452.9185125855311</v>
      </c>
    </row>
    <row r="247" spans="3:9">
      <c r="C247" s="520" t="s">
        <v>2780</v>
      </c>
      <c r="D247" s="520" t="s">
        <v>2781</v>
      </c>
      <c r="E247">
        <v>-7577.6020618737657</v>
      </c>
      <c r="F247" s="520" t="s">
        <v>476</v>
      </c>
      <c r="G247">
        <v>-7577.6020618737657</v>
      </c>
      <c r="H247" s="520" t="s">
        <v>476</v>
      </c>
      <c r="I247">
        <v>7577.6020618737657</v>
      </c>
    </row>
    <row r="248" spans="3:9">
      <c r="C248" s="520" t="s">
        <v>2782</v>
      </c>
      <c r="D248" s="520" t="s">
        <v>2783</v>
      </c>
      <c r="E248">
        <v>-7441.0968776480204</v>
      </c>
      <c r="F248" s="520" t="s">
        <v>476</v>
      </c>
      <c r="G248">
        <v>-7441.0968776480204</v>
      </c>
      <c r="H248" s="520" t="s">
        <v>476</v>
      </c>
      <c r="I248">
        <v>7441.0968776480204</v>
      </c>
    </row>
    <row r="249" spans="3:9">
      <c r="C249" s="520" t="s">
        <v>2784</v>
      </c>
      <c r="D249" s="520" t="s">
        <v>2785</v>
      </c>
      <c r="E249">
        <v>-1232.0266769685691</v>
      </c>
      <c r="F249" s="520" t="s">
        <v>476</v>
      </c>
      <c r="G249">
        <v>-1232.0266769685691</v>
      </c>
      <c r="H249" s="520" t="s">
        <v>476</v>
      </c>
      <c r="I249">
        <v>1232.0266769685691</v>
      </c>
    </row>
    <row r="250" spans="3:9">
      <c r="C250" s="520" t="s">
        <v>2786</v>
      </c>
      <c r="D250" s="520" t="s">
        <v>2787</v>
      </c>
      <c r="E250">
        <v>-5599.2464533205293</v>
      </c>
      <c r="F250" s="520" t="s">
        <v>476</v>
      </c>
      <c r="G250">
        <v>-5599.2464533205293</v>
      </c>
      <c r="H250" s="520" t="s">
        <v>476</v>
      </c>
      <c r="I250">
        <v>5599.2464533205293</v>
      </c>
    </row>
    <row r="251" spans="3:9">
      <c r="C251" s="520" t="s">
        <v>2788</v>
      </c>
      <c r="D251" s="520" t="s">
        <v>2789</v>
      </c>
      <c r="E251">
        <v>8146.1514841441622</v>
      </c>
      <c r="F251" s="520" t="s">
        <v>476</v>
      </c>
      <c r="G251">
        <v>8146.1514841441622</v>
      </c>
      <c r="H251" s="520" t="s">
        <v>476</v>
      </c>
      <c r="I251">
        <v>-8146.1514841441622</v>
      </c>
    </row>
    <row r="252" spans="3:9">
      <c r="C252" s="520" t="s">
        <v>2790</v>
      </c>
      <c r="D252" s="520" t="s">
        <v>2791</v>
      </c>
      <c r="E252">
        <v>-86690.897560863654</v>
      </c>
      <c r="F252" s="520" t="s">
        <v>476</v>
      </c>
      <c r="G252">
        <v>-86690.897560863654</v>
      </c>
      <c r="H252" s="520" t="s">
        <v>476</v>
      </c>
      <c r="I252">
        <v>86690.897560863654</v>
      </c>
    </row>
    <row r="253" spans="3:9">
      <c r="C253" s="520" t="s">
        <v>2792</v>
      </c>
      <c r="D253" s="520" t="s">
        <v>2793</v>
      </c>
      <c r="E253">
        <v>-15444.557442518482</v>
      </c>
      <c r="F253" s="520" t="s">
        <v>476</v>
      </c>
      <c r="G253">
        <v>-15444.557442518482</v>
      </c>
      <c r="H253" s="520" t="s">
        <v>476</v>
      </c>
      <c r="I253">
        <v>15444.557442518482</v>
      </c>
    </row>
    <row r="254" spans="3:9">
      <c r="C254" s="520" t="s">
        <v>2794</v>
      </c>
      <c r="D254" s="520" t="s">
        <v>2795</v>
      </c>
      <c r="E254">
        <v>-59329.069969005577</v>
      </c>
      <c r="F254" s="520" t="s">
        <v>476</v>
      </c>
      <c r="G254">
        <v>-59329.069969005577</v>
      </c>
      <c r="H254" s="520" t="s">
        <v>476</v>
      </c>
      <c r="I254">
        <v>59329.069969005577</v>
      </c>
    </row>
    <row r="255" spans="3:9">
      <c r="C255" s="520" t="s">
        <v>2796</v>
      </c>
      <c r="D255" s="520" t="s">
        <v>2797</v>
      </c>
      <c r="E255">
        <v>-1282925.750417917</v>
      </c>
      <c r="F255" s="520" t="s">
        <v>476</v>
      </c>
      <c r="G255">
        <v>-1282925.750417917</v>
      </c>
      <c r="H255" s="520" t="s">
        <v>476</v>
      </c>
      <c r="I255">
        <v>1282925.750417917</v>
      </c>
    </row>
    <row r="256" spans="3:9">
      <c r="C256" s="520" t="s">
        <v>2798</v>
      </c>
      <c r="D256" s="520" t="s">
        <v>2799</v>
      </c>
      <c r="E256">
        <v>-16964.928043313063</v>
      </c>
      <c r="F256" s="520" t="s">
        <v>476</v>
      </c>
      <c r="G256">
        <v>-16964.928043313063</v>
      </c>
      <c r="H256" s="520" t="s">
        <v>476</v>
      </c>
      <c r="I256">
        <v>16964.928043313063</v>
      </c>
    </row>
    <row r="257" spans="3:9">
      <c r="C257" s="520" t="s">
        <v>2800</v>
      </c>
      <c r="D257" s="520" t="s">
        <v>2801</v>
      </c>
      <c r="E257">
        <v>-34098.75281024682</v>
      </c>
      <c r="F257" s="520" t="s">
        <v>476</v>
      </c>
      <c r="G257">
        <v>-34098.75281024682</v>
      </c>
      <c r="H257" s="520" t="s">
        <v>476</v>
      </c>
      <c r="I257">
        <v>34098.75281024682</v>
      </c>
    </row>
    <row r="258" spans="3:9">
      <c r="C258" s="520" t="s">
        <v>2802</v>
      </c>
      <c r="D258" s="520" t="s">
        <v>2803</v>
      </c>
      <c r="E258">
        <v>-77265.564766233729</v>
      </c>
      <c r="F258" s="520" t="s">
        <v>476</v>
      </c>
      <c r="G258">
        <v>-77265.564766233729</v>
      </c>
      <c r="H258" s="520" t="s">
        <v>476</v>
      </c>
      <c r="I258">
        <v>77265.564766233729</v>
      </c>
    </row>
    <row r="259" spans="3:9">
      <c r="C259" s="520" t="s">
        <v>2804</v>
      </c>
      <c r="D259" s="520" t="s">
        <v>2805</v>
      </c>
      <c r="E259">
        <v>-18871.805812355284</v>
      </c>
      <c r="F259" s="520" t="s">
        <v>476</v>
      </c>
      <c r="G259">
        <v>-18871.805812355284</v>
      </c>
      <c r="H259" s="520" t="s">
        <v>476</v>
      </c>
      <c r="I259">
        <v>18871.805812355284</v>
      </c>
    </row>
    <row r="260" spans="3:9">
      <c r="C260" s="520" t="s">
        <v>2806</v>
      </c>
      <c r="D260" s="520" t="s">
        <v>2807</v>
      </c>
      <c r="E260">
        <v>-26270.748095110859</v>
      </c>
      <c r="F260" s="520" t="s">
        <v>476</v>
      </c>
      <c r="G260">
        <v>-26270.748095110859</v>
      </c>
      <c r="H260" s="520" t="s">
        <v>476</v>
      </c>
      <c r="I260">
        <v>26270.748095110859</v>
      </c>
    </row>
    <row r="261" spans="3:9">
      <c r="C261" s="520" t="s">
        <v>2808</v>
      </c>
      <c r="D261" s="520" t="s">
        <v>2809</v>
      </c>
      <c r="E261">
        <v>-3735.2300776732864</v>
      </c>
      <c r="F261" s="520" t="s">
        <v>476</v>
      </c>
      <c r="G261">
        <v>-3735.2300776732864</v>
      </c>
      <c r="H261" s="520" t="s">
        <v>476</v>
      </c>
      <c r="I261">
        <v>3735.2300776732864</v>
      </c>
    </row>
    <row r="262" spans="3:9">
      <c r="C262" s="520" t="s">
        <v>2810</v>
      </c>
      <c r="D262" s="520" t="s">
        <v>2811</v>
      </c>
      <c r="E262">
        <v>-12404.707085864413</v>
      </c>
      <c r="F262" s="520" t="s">
        <v>476</v>
      </c>
      <c r="G262">
        <v>-12404.707085864413</v>
      </c>
      <c r="H262" s="520" t="s">
        <v>476</v>
      </c>
      <c r="I262">
        <v>12404.707085864413</v>
      </c>
    </row>
    <row r="263" spans="3:9">
      <c r="C263" s="520" t="s">
        <v>2812</v>
      </c>
      <c r="D263" s="520" t="s">
        <v>2813</v>
      </c>
      <c r="E263">
        <v>-25496.4565096687</v>
      </c>
      <c r="F263" s="520" t="s">
        <v>476</v>
      </c>
      <c r="G263">
        <v>-25496.4565096687</v>
      </c>
      <c r="H263" s="520" t="s">
        <v>476</v>
      </c>
      <c r="I263">
        <v>25496.4565096687</v>
      </c>
    </row>
    <row r="264" spans="3:9">
      <c r="C264" s="520" t="s">
        <v>2814</v>
      </c>
      <c r="D264" s="520" t="s">
        <v>2815</v>
      </c>
      <c r="E264">
        <v>-1226.0899852026746</v>
      </c>
      <c r="F264" s="520" t="s">
        <v>476</v>
      </c>
      <c r="G264">
        <v>-1226.0899852026746</v>
      </c>
      <c r="H264" s="520" t="s">
        <v>476</v>
      </c>
      <c r="I264">
        <v>1226.0899852026746</v>
      </c>
    </row>
    <row r="265" spans="3:9">
      <c r="C265" s="520" t="s">
        <v>2816</v>
      </c>
      <c r="D265" s="520" t="s">
        <v>2817</v>
      </c>
      <c r="E265">
        <v>-23889.101420414379</v>
      </c>
      <c r="F265" s="520" t="s">
        <v>476</v>
      </c>
      <c r="G265">
        <v>-23889.101420414379</v>
      </c>
      <c r="H265" s="520" t="s">
        <v>476</v>
      </c>
      <c r="I265">
        <v>23889.101420414379</v>
      </c>
    </row>
    <row r="266" spans="3:9">
      <c r="C266" s="520" t="s">
        <v>2818</v>
      </c>
      <c r="D266" s="520" t="s">
        <v>2819</v>
      </c>
      <c r="E266">
        <v>-8656.3158051186292</v>
      </c>
      <c r="F266" s="520" t="s">
        <v>476</v>
      </c>
      <c r="G266">
        <v>-8656.3158051186292</v>
      </c>
      <c r="H266" s="520" t="s">
        <v>476</v>
      </c>
      <c r="I266">
        <v>8656.3158051186292</v>
      </c>
    </row>
    <row r="267" spans="3:9">
      <c r="C267" s="520" t="s">
        <v>2820</v>
      </c>
      <c r="D267" s="520" t="s">
        <v>2821</v>
      </c>
      <c r="E267">
        <v>-8164.8436558770372</v>
      </c>
      <c r="F267" s="520" t="s">
        <v>476</v>
      </c>
      <c r="G267">
        <v>-8164.8436558770372</v>
      </c>
      <c r="H267" s="520" t="s">
        <v>476</v>
      </c>
      <c r="I267">
        <v>8164.8436558770372</v>
      </c>
    </row>
    <row r="268" spans="3:9">
      <c r="C268" s="520" t="s">
        <v>2822</v>
      </c>
      <c r="D268" s="520" t="s">
        <v>2823</v>
      </c>
      <c r="E268">
        <v>-1100.0368252871974</v>
      </c>
      <c r="F268" s="520" t="s">
        <v>476</v>
      </c>
      <c r="G268">
        <v>-1100.0368252871974</v>
      </c>
      <c r="H268" s="520" t="s">
        <v>476</v>
      </c>
      <c r="I268">
        <v>1100.0368252871974</v>
      </c>
    </row>
    <row r="269" spans="3:9">
      <c r="C269" s="520" t="s">
        <v>2824</v>
      </c>
      <c r="D269" s="520" t="s">
        <v>2825</v>
      </c>
      <c r="E269">
        <v>3321.9871815974057</v>
      </c>
      <c r="F269" s="520" t="s">
        <v>476</v>
      </c>
      <c r="G269">
        <v>3321.9871815974057</v>
      </c>
      <c r="H269" s="520" t="s">
        <v>476</v>
      </c>
      <c r="I269">
        <v>-3321.9871815974057</v>
      </c>
    </row>
    <row r="270" spans="3:9">
      <c r="C270" s="520" t="s">
        <v>2826</v>
      </c>
      <c r="D270" s="520" t="s">
        <v>2827</v>
      </c>
      <c r="E270">
        <v>1086.4438032314474</v>
      </c>
      <c r="F270" s="520" t="s">
        <v>476</v>
      </c>
      <c r="G270">
        <v>1086.4438032314474</v>
      </c>
      <c r="H270" s="520" t="s">
        <v>476</v>
      </c>
      <c r="I270">
        <v>-1086.4438032314474</v>
      </c>
    </row>
    <row r="271" spans="3:9">
      <c r="C271" s="520" t="s">
        <v>2828</v>
      </c>
      <c r="D271" s="520" t="s">
        <v>2829</v>
      </c>
      <c r="E271">
        <v>664.39065907051713</v>
      </c>
      <c r="F271" s="520" t="s">
        <v>476</v>
      </c>
      <c r="G271">
        <v>664.39065907051713</v>
      </c>
      <c r="H271" s="520" t="s">
        <v>476</v>
      </c>
      <c r="I271">
        <v>-664.39065907051713</v>
      </c>
    </row>
    <row r="272" spans="3:9">
      <c r="C272" s="520" t="s">
        <v>2830</v>
      </c>
      <c r="D272" s="520" t="s">
        <v>2831</v>
      </c>
      <c r="E272">
        <v>1352.5054545927496</v>
      </c>
      <c r="F272" s="520" t="s">
        <v>476</v>
      </c>
      <c r="G272">
        <v>1352.5054545927496</v>
      </c>
      <c r="H272" s="520" t="s">
        <v>476</v>
      </c>
      <c r="I272">
        <v>-1352.5054545927496</v>
      </c>
    </row>
    <row r="273" spans="3:9">
      <c r="C273" s="520" t="s">
        <v>2832</v>
      </c>
      <c r="D273" s="520" t="s">
        <v>2833</v>
      </c>
      <c r="E273">
        <v>-82891.339965954743</v>
      </c>
      <c r="F273" s="520" t="s">
        <v>476</v>
      </c>
      <c r="G273">
        <v>-82891.339965954743</v>
      </c>
      <c r="H273" s="520" t="s">
        <v>476</v>
      </c>
      <c r="I273">
        <v>82891.339965954743</v>
      </c>
    </row>
    <row r="274" spans="3:9">
      <c r="C274" s="520" t="s">
        <v>2834</v>
      </c>
      <c r="D274" s="520" t="s">
        <v>2835</v>
      </c>
      <c r="E274">
        <v>-596852.17295298609</v>
      </c>
      <c r="F274" s="520" t="s">
        <v>476</v>
      </c>
      <c r="G274">
        <v>-596852.17295298609</v>
      </c>
      <c r="H274" s="520" t="s">
        <v>476</v>
      </c>
      <c r="I274">
        <v>596852.17295298609</v>
      </c>
    </row>
    <row r="275" spans="3:9">
      <c r="C275" s="520" t="s">
        <v>2836</v>
      </c>
      <c r="D275" s="520" t="s">
        <v>2837</v>
      </c>
      <c r="E275">
        <v>-8059761.9153246935</v>
      </c>
      <c r="F275" s="520" t="s">
        <v>476</v>
      </c>
      <c r="G275">
        <v>-8059761.9153246935</v>
      </c>
      <c r="H275" s="520" t="s">
        <v>476</v>
      </c>
      <c r="I275">
        <v>8059761.9153246935</v>
      </c>
    </row>
    <row r="276" spans="3:9">
      <c r="C276" s="520" t="s">
        <v>2838</v>
      </c>
      <c r="D276" s="520" t="s">
        <v>2839</v>
      </c>
      <c r="E276">
        <v>-93552.532650655834</v>
      </c>
      <c r="F276" s="520" t="s">
        <v>476</v>
      </c>
      <c r="G276">
        <v>-93552.532650655834</v>
      </c>
      <c r="H276" s="520" t="s">
        <v>476</v>
      </c>
      <c r="I276">
        <v>93552.532650655834</v>
      </c>
    </row>
    <row r="277" spans="3:9">
      <c r="C277" s="520" t="s">
        <v>2840</v>
      </c>
      <c r="D277" s="520" t="s">
        <v>2841</v>
      </c>
      <c r="E277">
        <v>-64029.115205391659</v>
      </c>
      <c r="F277" s="520" t="s">
        <v>476</v>
      </c>
      <c r="G277">
        <v>-64029.115205391659</v>
      </c>
      <c r="H277" s="520" t="s">
        <v>476</v>
      </c>
      <c r="I277">
        <v>64029.115205391659</v>
      </c>
    </row>
    <row r="278" spans="3:9">
      <c r="C278" s="520" t="s">
        <v>2842</v>
      </c>
      <c r="D278" s="520" t="s">
        <v>2843</v>
      </c>
      <c r="E278">
        <v>-34326.556826429383</v>
      </c>
      <c r="F278" s="520" t="s">
        <v>476</v>
      </c>
      <c r="G278">
        <v>-34326.556826429383</v>
      </c>
      <c r="H278" s="520" t="s">
        <v>476</v>
      </c>
      <c r="I278">
        <v>34326.556826429383</v>
      </c>
    </row>
    <row r="279" spans="3:9">
      <c r="C279" s="520" t="s">
        <v>2844</v>
      </c>
      <c r="D279" s="520" t="s">
        <v>2845</v>
      </c>
      <c r="E279">
        <v>-6861.2738230228479</v>
      </c>
      <c r="F279" s="520" t="s">
        <v>476</v>
      </c>
      <c r="G279">
        <v>-6861.2738230228479</v>
      </c>
      <c r="H279" s="520" t="s">
        <v>476</v>
      </c>
      <c r="I279">
        <v>6861.2738230228479</v>
      </c>
    </row>
    <row r="280" spans="3:9">
      <c r="C280" s="520" t="s">
        <v>2846</v>
      </c>
      <c r="D280" s="520" t="s">
        <v>2847</v>
      </c>
      <c r="E280">
        <v>-7743.4557039080064</v>
      </c>
      <c r="F280" s="520" t="s">
        <v>476</v>
      </c>
      <c r="G280">
        <v>-7743.4557039080064</v>
      </c>
      <c r="H280" s="520" t="s">
        <v>476</v>
      </c>
      <c r="I280">
        <v>7743.4557039080064</v>
      </c>
    </row>
    <row r="281" spans="3:9">
      <c r="C281" s="520" t="s">
        <v>2848</v>
      </c>
      <c r="D281" s="520" t="s">
        <v>2849</v>
      </c>
      <c r="E281">
        <v>-30587.631347193197</v>
      </c>
      <c r="F281" s="520" t="s">
        <v>476</v>
      </c>
      <c r="G281">
        <v>-30587.631347193197</v>
      </c>
      <c r="H281" s="520" t="s">
        <v>476</v>
      </c>
      <c r="I281">
        <v>30587.631347193197</v>
      </c>
    </row>
    <row r="282" spans="3:9">
      <c r="C282" s="520" t="s">
        <v>2850</v>
      </c>
      <c r="D282" s="520" t="s">
        <v>2851</v>
      </c>
      <c r="E282">
        <v>-3203.4308168297594</v>
      </c>
      <c r="F282" s="520" t="s">
        <v>476</v>
      </c>
      <c r="G282">
        <v>-3203.4308168297594</v>
      </c>
      <c r="H282" s="520" t="s">
        <v>476</v>
      </c>
      <c r="I282">
        <v>3203.4308168297594</v>
      </c>
    </row>
    <row r="283" spans="3:9">
      <c r="C283" s="520" t="s">
        <v>2852</v>
      </c>
      <c r="D283" s="520" t="s">
        <v>2853</v>
      </c>
      <c r="E283">
        <v>-109545.97646371421</v>
      </c>
      <c r="F283" s="520" t="s">
        <v>476</v>
      </c>
      <c r="G283">
        <v>-109545.97646371421</v>
      </c>
      <c r="H283" s="520" t="s">
        <v>476</v>
      </c>
      <c r="I283">
        <v>109545.97646371421</v>
      </c>
    </row>
    <row r="284" spans="3:9">
      <c r="C284" s="520" t="s">
        <v>2854</v>
      </c>
      <c r="D284" s="520" t="s">
        <v>2855</v>
      </c>
      <c r="E284">
        <v>-6738.4395161140383</v>
      </c>
      <c r="F284" s="520" t="s">
        <v>476</v>
      </c>
      <c r="G284">
        <v>-6738.4395161140383</v>
      </c>
      <c r="H284" s="520" t="s">
        <v>476</v>
      </c>
      <c r="I284">
        <v>6738.4395161140383</v>
      </c>
    </row>
    <row r="285" spans="3:9">
      <c r="C285" s="520" t="s">
        <v>2856</v>
      </c>
      <c r="D285" s="520" t="s">
        <v>2857</v>
      </c>
      <c r="E285">
        <v>-2271.5941729158153</v>
      </c>
      <c r="F285" s="520" t="s">
        <v>476</v>
      </c>
      <c r="G285">
        <v>-2271.5941729158153</v>
      </c>
      <c r="H285" s="520" t="s">
        <v>476</v>
      </c>
      <c r="I285">
        <v>2271.5941729158153</v>
      </c>
    </row>
    <row r="286" spans="3:9">
      <c r="C286" s="520" t="s">
        <v>2858</v>
      </c>
      <c r="D286" s="520" t="s">
        <v>2859</v>
      </c>
      <c r="E286">
        <v>-121441.52418722966</v>
      </c>
      <c r="F286" s="520" t="s">
        <v>476</v>
      </c>
      <c r="G286">
        <v>-121441.52418722966</v>
      </c>
      <c r="H286" s="520" t="s">
        <v>476</v>
      </c>
      <c r="I286">
        <v>121441.52418722966</v>
      </c>
    </row>
    <row r="287" spans="3:9">
      <c r="C287" s="520" t="s">
        <v>2860</v>
      </c>
      <c r="D287" s="520" t="s">
        <v>2861</v>
      </c>
      <c r="E287">
        <v>-3193.6067336159995</v>
      </c>
      <c r="F287" s="520" t="s">
        <v>476</v>
      </c>
      <c r="G287">
        <v>-3193.6067336159995</v>
      </c>
      <c r="H287" s="520" t="s">
        <v>476</v>
      </c>
      <c r="I287">
        <v>3193.6067336159995</v>
      </c>
    </row>
    <row r="288" spans="3:9">
      <c r="C288" s="520" t="s">
        <v>2862</v>
      </c>
      <c r="D288" s="520" t="s">
        <v>2863</v>
      </c>
      <c r="E288">
        <v>-5873.2423835406735</v>
      </c>
      <c r="F288" s="520" t="s">
        <v>476</v>
      </c>
      <c r="G288">
        <v>-5873.2423835406735</v>
      </c>
      <c r="H288" s="520" t="s">
        <v>476</v>
      </c>
      <c r="I288">
        <v>5873.2423835406735</v>
      </c>
    </row>
    <row r="289" spans="3:9">
      <c r="C289" s="520" t="s">
        <v>2864</v>
      </c>
      <c r="D289" s="520" t="s">
        <v>2865</v>
      </c>
      <c r="E289">
        <v>-47430.967958737667</v>
      </c>
      <c r="F289" s="520" t="s">
        <v>476</v>
      </c>
      <c r="G289">
        <v>-47430.967958737667</v>
      </c>
      <c r="H289" s="520" t="s">
        <v>476</v>
      </c>
      <c r="I289">
        <v>47430.967958737667</v>
      </c>
    </row>
    <row r="290" spans="3:9">
      <c r="C290" s="520" t="s">
        <v>2866</v>
      </c>
      <c r="D290" s="520" t="s">
        <v>2867</v>
      </c>
      <c r="E290">
        <v>-11039.793239545228</v>
      </c>
      <c r="F290" s="520" t="s">
        <v>476</v>
      </c>
      <c r="G290">
        <v>-11039.793239545228</v>
      </c>
      <c r="H290" s="520" t="s">
        <v>476</v>
      </c>
      <c r="I290">
        <v>11039.793239545228</v>
      </c>
    </row>
    <row r="291" spans="3:9">
      <c r="C291" s="520" t="s">
        <v>2868</v>
      </c>
      <c r="D291" s="520" t="s">
        <v>2869</v>
      </c>
      <c r="E291">
        <v>-11560.852217347814</v>
      </c>
      <c r="F291" s="520" t="s">
        <v>476</v>
      </c>
      <c r="G291">
        <v>-11560.852217347814</v>
      </c>
      <c r="H291" s="520" t="s">
        <v>476</v>
      </c>
      <c r="I291">
        <v>11560.852217347814</v>
      </c>
    </row>
    <row r="292" spans="3:9">
      <c r="C292" s="520" t="s">
        <v>2870</v>
      </c>
      <c r="D292" s="520" t="s">
        <v>2871</v>
      </c>
      <c r="E292">
        <v>-7625.9212040069979</v>
      </c>
      <c r="F292" s="520" t="s">
        <v>476</v>
      </c>
      <c r="G292">
        <v>-7625.9212040069979</v>
      </c>
      <c r="H292" s="520" t="s">
        <v>476</v>
      </c>
      <c r="I292">
        <v>7625.9212040069979</v>
      </c>
    </row>
    <row r="293" spans="3:9">
      <c r="C293" s="520" t="s">
        <v>2872</v>
      </c>
      <c r="D293" s="520" t="s">
        <v>2873</v>
      </c>
      <c r="E293">
        <v>-16847.753810441318</v>
      </c>
      <c r="F293" s="520" t="s">
        <v>476</v>
      </c>
      <c r="G293">
        <v>-16847.753810441318</v>
      </c>
      <c r="H293" s="520" t="s">
        <v>476</v>
      </c>
      <c r="I293">
        <v>16847.753810441318</v>
      </c>
    </row>
    <row r="294" spans="3:9">
      <c r="C294" s="520" t="s">
        <v>2874</v>
      </c>
      <c r="D294" s="520" t="s">
        <v>2875</v>
      </c>
      <c r="E294">
        <v>-8021.9211618767076</v>
      </c>
      <c r="F294" s="520" t="s">
        <v>476</v>
      </c>
      <c r="G294">
        <v>-8021.9211618767076</v>
      </c>
      <c r="H294" s="520" t="s">
        <v>476</v>
      </c>
      <c r="I294">
        <v>8021.9211618767076</v>
      </c>
    </row>
    <row r="295" spans="3:9">
      <c r="C295" s="520" t="s">
        <v>2876</v>
      </c>
      <c r="D295" s="520" t="s">
        <v>2877</v>
      </c>
      <c r="E295">
        <v>0</v>
      </c>
      <c r="F295" s="520" t="s">
        <v>476</v>
      </c>
      <c r="G295">
        <v>0</v>
      </c>
      <c r="H295" s="520" t="s">
        <v>476</v>
      </c>
      <c r="I295">
        <v>0</v>
      </c>
    </row>
    <row r="296" spans="3:9">
      <c r="C296" s="520" t="s">
        <v>2878</v>
      </c>
      <c r="D296" s="520" t="s">
        <v>2879</v>
      </c>
      <c r="E296">
        <v>0</v>
      </c>
      <c r="F296" s="520" t="s">
        <v>476</v>
      </c>
      <c r="G296">
        <v>0</v>
      </c>
      <c r="H296" s="520" t="s">
        <v>476</v>
      </c>
      <c r="I296">
        <v>0</v>
      </c>
    </row>
    <row r="297" spans="3:9">
      <c r="C297" s="520" t="s">
        <v>2880</v>
      </c>
      <c r="D297" s="520" t="s">
        <v>2881</v>
      </c>
      <c r="E297">
        <v>0</v>
      </c>
      <c r="F297" s="520" t="s">
        <v>476</v>
      </c>
      <c r="G297">
        <v>0</v>
      </c>
      <c r="H297" s="520" t="s">
        <v>476</v>
      </c>
      <c r="I297">
        <v>0</v>
      </c>
    </row>
    <row r="298" spans="3:9">
      <c r="C298" s="520" t="s">
        <v>2882</v>
      </c>
      <c r="D298" s="520" t="s">
        <v>2883</v>
      </c>
      <c r="E298">
        <v>0</v>
      </c>
      <c r="F298" s="520" t="s">
        <v>476</v>
      </c>
      <c r="G298">
        <v>0</v>
      </c>
      <c r="H298" s="520" t="s">
        <v>476</v>
      </c>
      <c r="I298">
        <v>0</v>
      </c>
    </row>
    <row r="299" spans="3:9">
      <c r="C299" s="520" t="s">
        <v>2884</v>
      </c>
      <c r="D299" s="520" t="s">
        <v>2885</v>
      </c>
      <c r="E299">
        <v>0</v>
      </c>
      <c r="F299" s="520" t="s">
        <v>476</v>
      </c>
      <c r="G299">
        <v>0</v>
      </c>
      <c r="H299" s="520" t="s">
        <v>476</v>
      </c>
      <c r="I299">
        <v>0</v>
      </c>
    </row>
    <row r="300" spans="3:9">
      <c r="C300" s="520" t="s">
        <v>2886</v>
      </c>
      <c r="D300" s="520" t="s">
        <v>2887</v>
      </c>
      <c r="E300">
        <v>0</v>
      </c>
      <c r="F300" s="520" t="s">
        <v>476</v>
      </c>
      <c r="G300">
        <v>0</v>
      </c>
      <c r="H300" s="520" t="s">
        <v>476</v>
      </c>
      <c r="I300">
        <v>0</v>
      </c>
    </row>
    <row r="301" spans="3:9">
      <c r="C301" s="520" t="s">
        <v>2888</v>
      </c>
      <c r="D301" s="520" t="s">
        <v>2889</v>
      </c>
      <c r="E301">
        <v>0</v>
      </c>
      <c r="F301" s="520" t="s">
        <v>476</v>
      </c>
      <c r="G301">
        <v>0</v>
      </c>
      <c r="H301" s="520" t="s">
        <v>476</v>
      </c>
      <c r="I301">
        <v>0</v>
      </c>
    </row>
    <row r="302" spans="3:9">
      <c r="C302" s="520" t="s">
        <v>2890</v>
      </c>
      <c r="D302" s="520" t="s">
        <v>2891</v>
      </c>
      <c r="E302">
        <v>0</v>
      </c>
      <c r="F302" s="520" t="s">
        <v>476</v>
      </c>
      <c r="G302">
        <v>0</v>
      </c>
      <c r="H302" s="520" t="s">
        <v>476</v>
      </c>
      <c r="I302">
        <v>0</v>
      </c>
    </row>
    <row r="303" spans="3:9">
      <c r="C303" s="520" t="s">
        <v>2892</v>
      </c>
      <c r="D303" s="520" t="s">
        <v>2893</v>
      </c>
      <c r="E303">
        <v>0</v>
      </c>
      <c r="F303" s="520" t="s">
        <v>476</v>
      </c>
      <c r="G303">
        <v>0</v>
      </c>
      <c r="H303" s="520" t="s">
        <v>476</v>
      </c>
      <c r="I303">
        <v>0</v>
      </c>
    </row>
    <row r="304" spans="3:9">
      <c r="C304" s="520" t="s">
        <v>2894</v>
      </c>
      <c r="D304" s="520" t="s">
        <v>2895</v>
      </c>
      <c r="E304">
        <v>0</v>
      </c>
      <c r="F304" s="520" t="s">
        <v>476</v>
      </c>
      <c r="G304">
        <v>0</v>
      </c>
      <c r="H304" s="520" t="s">
        <v>476</v>
      </c>
      <c r="I304">
        <v>0</v>
      </c>
    </row>
    <row r="305" spans="3:9">
      <c r="C305" s="520" t="s">
        <v>2896</v>
      </c>
      <c r="D305" s="520" t="s">
        <v>2897</v>
      </c>
      <c r="E305">
        <v>0</v>
      </c>
      <c r="F305" s="520" t="s">
        <v>476</v>
      </c>
      <c r="G305">
        <v>0</v>
      </c>
      <c r="H305" s="520" t="s">
        <v>476</v>
      </c>
      <c r="I305">
        <v>0</v>
      </c>
    </row>
    <row r="306" spans="3:9">
      <c r="C306" s="520" t="s">
        <v>2898</v>
      </c>
      <c r="D306" s="520" t="s">
        <v>2899</v>
      </c>
      <c r="E306">
        <v>0</v>
      </c>
      <c r="F306" s="520" t="s">
        <v>476</v>
      </c>
      <c r="G306">
        <v>0</v>
      </c>
      <c r="H306" s="520" t="s">
        <v>476</v>
      </c>
      <c r="I306">
        <v>0</v>
      </c>
    </row>
    <row r="307" spans="3:9">
      <c r="C307" s="520" t="s">
        <v>2900</v>
      </c>
      <c r="D307" s="520" t="s">
        <v>2901</v>
      </c>
      <c r="E307">
        <v>0</v>
      </c>
      <c r="F307" s="520" t="s">
        <v>476</v>
      </c>
      <c r="G307">
        <v>0</v>
      </c>
      <c r="H307" s="520" t="s">
        <v>476</v>
      </c>
      <c r="I307">
        <v>0</v>
      </c>
    </row>
    <row r="308" spans="3:9">
      <c r="C308" s="520" t="s">
        <v>2902</v>
      </c>
      <c r="D308" s="520" t="s">
        <v>2903</v>
      </c>
      <c r="E308">
        <v>0</v>
      </c>
      <c r="F308" s="520" t="s">
        <v>476</v>
      </c>
      <c r="G308">
        <v>0</v>
      </c>
      <c r="H308" s="520" t="s">
        <v>476</v>
      </c>
      <c r="I308">
        <v>0</v>
      </c>
    </row>
    <row r="309" spans="3:9">
      <c r="C309" s="520" t="s">
        <v>2904</v>
      </c>
      <c r="D309" s="520" t="s">
        <v>2905</v>
      </c>
      <c r="E309">
        <v>0</v>
      </c>
      <c r="F309" s="520" t="s">
        <v>476</v>
      </c>
      <c r="G309">
        <v>0</v>
      </c>
      <c r="H309" s="520" t="s">
        <v>476</v>
      </c>
      <c r="I309">
        <v>0</v>
      </c>
    </row>
    <row r="310" spans="3:9">
      <c r="C310" s="520" t="s">
        <v>2906</v>
      </c>
      <c r="D310" s="520" t="s">
        <v>2907</v>
      </c>
      <c r="E310">
        <v>0</v>
      </c>
      <c r="F310" s="520" t="s">
        <v>476</v>
      </c>
      <c r="G310">
        <v>0</v>
      </c>
      <c r="H310" s="520" t="s">
        <v>476</v>
      </c>
      <c r="I310">
        <v>0</v>
      </c>
    </row>
    <row r="311" spans="3:9">
      <c r="C311" s="520" t="s">
        <v>2908</v>
      </c>
      <c r="D311" s="520" t="s">
        <v>2909</v>
      </c>
      <c r="E311">
        <v>0</v>
      </c>
      <c r="F311" s="520" t="s">
        <v>476</v>
      </c>
      <c r="G311">
        <v>0</v>
      </c>
      <c r="H311" s="520" t="s">
        <v>476</v>
      </c>
      <c r="I311">
        <v>0</v>
      </c>
    </row>
    <row r="312" spans="3:9">
      <c r="C312" s="520" t="s">
        <v>2910</v>
      </c>
      <c r="D312" s="520" t="s">
        <v>2911</v>
      </c>
      <c r="E312">
        <v>0</v>
      </c>
      <c r="F312" s="520" t="s">
        <v>476</v>
      </c>
      <c r="G312">
        <v>0</v>
      </c>
      <c r="H312" s="520" t="s">
        <v>476</v>
      </c>
      <c r="I312">
        <v>0</v>
      </c>
    </row>
    <row r="313" spans="3:9">
      <c r="C313" s="520" t="s">
        <v>2912</v>
      </c>
      <c r="D313" s="520" t="s">
        <v>2913</v>
      </c>
      <c r="E313">
        <v>0</v>
      </c>
      <c r="F313" s="520" t="s">
        <v>476</v>
      </c>
      <c r="G313">
        <v>0</v>
      </c>
      <c r="H313" s="520" t="s">
        <v>476</v>
      </c>
      <c r="I313">
        <v>0</v>
      </c>
    </row>
    <row r="314" spans="3:9">
      <c r="C314" s="520" t="s">
        <v>2914</v>
      </c>
      <c r="D314" s="520" t="s">
        <v>2915</v>
      </c>
      <c r="E314">
        <v>0</v>
      </c>
      <c r="F314" s="520" t="s">
        <v>476</v>
      </c>
      <c r="G314">
        <v>0</v>
      </c>
      <c r="H314" s="520" t="s">
        <v>476</v>
      </c>
      <c r="I314">
        <v>0</v>
      </c>
    </row>
    <row r="315" spans="3:9">
      <c r="C315" s="520" t="s">
        <v>2916</v>
      </c>
      <c r="D315" s="520" t="s">
        <v>2917</v>
      </c>
      <c r="E315">
        <v>0</v>
      </c>
      <c r="F315" s="520" t="s">
        <v>476</v>
      </c>
      <c r="G315">
        <v>0</v>
      </c>
      <c r="H315" s="520" t="s">
        <v>476</v>
      </c>
      <c r="I315">
        <v>0</v>
      </c>
    </row>
    <row r="316" spans="3:9">
      <c r="C316" s="520" t="s">
        <v>2918</v>
      </c>
      <c r="D316" s="520" t="s">
        <v>2919</v>
      </c>
      <c r="E316">
        <v>0</v>
      </c>
      <c r="F316" s="520" t="s">
        <v>476</v>
      </c>
      <c r="G316">
        <v>0</v>
      </c>
      <c r="H316" s="520" t="s">
        <v>476</v>
      </c>
      <c r="I316">
        <v>0</v>
      </c>
    </row>
    <row r="317" spans="3:9">
      <c r="C317" s="520" t="s">
        <v>2920</v>
      </c>
      <c r="D317" s="520" t="s">
        <v>2921</v>
      </c>
      <c r="E317">
        <v>0</v>
      </c>
      <c r="F317" s="520" t="s">
        <v>476</v>
      </c>
      <c r="G317">
        <v>0</v>
      </c>
      <c r="H317" s="520" t="s">
        <v>476</v>
      </c>
      <c r="I317">
        <v>0</v>
      </c>
    </row>
    <row r="318" spans="3:9">
      <c r="C318" s="520" t="s">
        <v>2922</v>
      </c>
      <c r="D318" s="520" t="s">
        <v>2923</v>
      </c>
      <c r="E318">
        <v>0</v>
      </c>
      <c r="F318" s="520" t="s">
        <v>476</v>
      </c>
      <c r="G318">
        <v>0</v>
      </c>
      <c r="H318" s="520" t="s">
        <v>476</v>
      </c>
      <c r="I318">
        <v>0</v>
      </c>
    </row>
    <row r="319" spans="3:9">
      <c r="C319" s="520" t="s">
        <v>2924</v>
      </c>
      <c r="D319" s="520" t="s">
        <v>2925</v>
      </c>
      <c r="E319">
        <v>0</v>
      </c>
      <c r="F319" s="520" t="s">
        <v>476</v>
      </c>
      <c r="G319">
        <v>0</v>
      </c>
      <c r="H319" s="520" t="s">
        <v>476</v>
      </c>
      <c r="I319">
        <v>0</v>
      </c>
    </row>
    <row r="320" spans="3:9">
      <c r="C320" s="520" t="s">
        <v>2926</v>
      </c>
      <c r="D320" s="520" t="s">
        <v>2927</v>
      </c>
      <c r="E320">
        <v>0</v>
      </c>
      <c r="F320" s="520" t="s">
        <v>476</v>
      </c>
      <c r="G320">
        <v>0</v>
      </c>
      <c r="H320" s="520" t="s">
        <v>476</v>
      </c>
      <c r="I320">
        <v>0</v>
      </c>
    </row>
    <row r="321" spans="3:9">
      <c r="C321" s="520" t="s">
        <v>2928</v>
      </c>
      <c r="D321" s="520" t="s">
        <v>2929</v>
      </c>
      <c r="E321">
        <v>0</v>
      </c>
      <c r="F321" s="520" t="s">
        <v>476</v>
      </c>
      <c r="G321">
        <v>0</v>
      </c>
      <c r="H321" s="520" t="s">
        <v>476</v>
      </c>
      <c r="I321">
        <v>0</v>
      </c>
    </row>
    <row r="322" spans="3:9">
      <c r="C322" s="520" t="s">
        <v>2930</v>
      </c>
      <c r="D322" s="520" t="s">
        <v>2931</v>
      </c>
      <c r="E322">
        <v>0</v>
      </c>
      <c r="F322" s="520" t="s">
        <v>476</v>
      </c>
      <c r="G322">
        <v>0</v>
      </c>
      <c r="H322" s="520" t="s">
        <v>476</v>
      </c>
      <c r="I322">
        <v>0</v>
      </c>
    </row>
    <row r="323" spans="3:9">
      <c r="C323" s="520" t="s">
        <v>2932</v>
      </c>
      <c r="D323" s="520" t="s">
        <v>2933</v>
      </c>
      <c r="E323">
        <v>0</v>
      </c>
      <c r="F323" s="520" t="s">
        <v>476</v>
      </c>
      <c r="G323">
        <v>0</v>
      </c>
      <c r="H323" s="520" t="s">
        <v>476</v>
      </c>
      <c r="I323">
        <v>0</v>
      </c>
    </row>
    <row r="324" spans="3:9">
      <c r="C324" s="520" t="s">
        <v>2934</v>
      </c>
      <c r="D324" s="520" t="s">
        <v>2935</v>
      </c>
      <c r="E324">
        <v>0</v>
      </c>
      <c r="F324" s="520" t="s">
        <v>476</v>
      </c>
      <c r="G324">
        <v>0</v>
      </c>
      <c r="H324" s="520" t="s">
        <v>476</v>
      </c>
      <c r="I324">
        <v>0</v>
      </c>
    </row>
    <row r="325" spans="3:9">
      <c r="C325" s="520" t="s">
        <v>2936</v>
      </c>
      <c r="D325" s="520" t="s">
        <v>2937</v>
      </c>
      <c r="E325">
        <v>0</v>
      </c>
      <c r="F325" s="520" t="s">
        <v>476</v>
      </c>
      <c r="G325">
        <v>0</v>
      </c>
      <c r="H325" s="520" t="s">
        <v>476</v>
      </c>
      <c r="I325">
        <v>0</v>
      </c>
    </row>
    <row r="326" spans="3:9">
      <c r="C326" s="520" t="s">
        <v>2938</v>
      </c>
      <c r="D326" s="520" t="s">
        <v>2939</v>
      </c>
      <c r="E326">
        <v>0</v>
      </c>
      <c r="F326" s="520" t="s">
        <v>476</v>
      </c>
      <c r="G326">
        <v>0</v>
      </c>
      <c r="H326" s="520" t="s">
        <v>476</v>
      </c>
      <c r="I326">
        <v>0</v>
      </c>
    </row>
    <row r="327" spans="3:9">
      <c r="C327" s="520" t="s">
        <v>2940</v>
      </c>
      <c r="D327" s="520" t="s">
        <v>2941</v>
      </c>
      <c r="E327">
        <v>0</v>
      </c>
      <c r="F327" s="520" t="s">
        <v>476</v>
      </c>
      <c r="G327">
        <v>0</v>
      </c>
      <c r="H327" s="520" t="s">
        <v>476</v>
      </c>
      <c r="I327">
        <v>0</v>
      </c>
    </row>
    <row r="328" spans="3:9">
      <c r="C328" s="520" t="s">
        <v>2942</v>
      </c>
      <c r="D328" s="520" t="s">
        <v>2943</v>
      </c>
      <c r="E328">
        <v>0</v>
      </c>
      <c r="F328" s="520" t="s">
        <v>476</v>
      </c>
      <c r="G328">
        <v>0</v>
      </c>
      <c r="H328" s="520" t="s">
        <v>476</v>
      </c>
      <c r="I328">
        <v>0</v>
      </c>
    </row>
    <row r="329" spans="3:9">
      <c r="C329" s="520" t="s">
        <v>2944</v>
      </c>
      <c r="D329" s="520" t="s">
        <v>2945</v>
      </c>
      <c r="E329">
        <v>0</v>
      </c>
      <c r="F329" s="520" t="s">
        <v>476</v>
      </c>
      <c r="G329">
        <v>0</v>
      </c>
      <c r="H329" s="520" t="s">
        <v>476</v>
      </c>
      <c r="I329">
        <v>0</v>
      </c>
    </row>
    <row r="330" spans="3:9">
      <c r="C330" s="520" t="s">
        <v>2946</v>
      </c>
      <c r="D330" s="520" t="s">
        <v>2947</v>
      </c>
      <c r="E330">
        <v>0</v>
      </c>
      <c r="F330" s="520" t="s">
        <v>476</v>
      </c>
      <c r="G330">
        <v>0</v>
      </c>
      <c r="H330" s="520" t="s">
        <v>476</v>
      </c>
      <c r="I330">
        <v>0</v>
      </c>
    </row>
    <row r="331" spans="3:9">
      <c r="C331" s="520" t="s">
        <v>2948</v>
      </c>
      <c r="D331" s="520" t="s">
        <v>2949</v>
      </c>
      <c r="E331">
        <v>0</v>
      </c>
      <c r="F331" s="520" t="s">
        <v>476</v>
      </c>
      <c r="G331">
        <v>0</v>
      </c>
      <c r="H331" s="520" t="s">
        <v>476</v>
      </c>
      <c r="I331">
        <v>0</v>
      </c>
    </row>
    <row r="332" spans="3:9">
      <c r="C332" s="520" t="s">
        <v>2950</v>
      </c>
      <c r="D332" s="520" t="s">
        <v>2951</v>
      </c>
      <c r="E332">
        <v>0</v>
      </c>
      <c r="F332" s="520" t="s">
        <v>476</v>
      </c>
      <c r="G332">
        <v>0</v>
      </c>
      <c r="H332" s="520" t="s">
        <v>476</v>
      </c>
      <c r="I332">
        <v>0</v>
      </c>
    </row>
    <row r="333" spans="3:9">
      <c r="C333" s="520" t="s">
        <v>2952</v>
      </c>
      <c r="D333" s="520" t="s">
        <v>2953</v>
      </c>
      <c r="E333">
        <v>0</v>
      </c>
      <c r="F333" s="520" t="s">
        <v>476</v>
      </c>
      <c r="G333">
        <v>0</v>
      </c>
      <c r="H333" s="520" t="s">
        <v>476</v>
      </c>
      <c r="I333">
        <v>0</v>
      </c>
    </row>
    <row r="334" spans="3:9">
      <c r="C334" s="520" t="s">
        <v>2954</v>
      </c>
      <c r="D334" s="520" t="s">
        <v>2955</v>
      </c>
      <c r="E334">
        <v>0</v>
      </c>
      <c r="F334" s="520" t="s">
        <v>476</v>
      </c>
      <c r="G334">
        <v>0</v>
      </c>
      <c r="H334" s="520" t="s">
        <v>476</v>
      </c>
      <c r="I334">
        <v>0</v>
      </c>
    </row>
    <row r="335" spans="3:9">
      <c r="C335" s="520" t="s">
        <v>2956</v>
      </c>
      <c r="D335" s="520" t="s">
        <v>2957</v>
      </c>
      <c r="E335">
        <v>0</v>
      </c>
      <c r="F335" s="520" t="s">
        <v>476</v>
      </c>
      <c r="G335">
        <v>0</v>
      </c>
      <c r="H335" s="520" t="s">
        <v>476</v>
      </c>
      <c r="I335">
        <v>0</v>
      </c>
    </row>
    <row r="336" spans="3:9">
      <c r="C336" s="520" t="s">
        <v>2958</v>
      </c>
      <c r="D336" s="520" t="s">
        <v>2959</v>
      </c>
      <c r="E336">
        <v>0</v>
      </c>
      <c r="F336" s="520" t="s">
        <v>476</v>
      </c>
      <c r="G336">
        <v>0</v>
      </c>
      <c r="H336" s="520" t="s">
        <v>476</v>
      </c>
      <c r="I336">
        <v>0</v>
      </c>
    </row>
    <row r="337" spans="3:9">
      <c r="C337" s="520" t="s">
        <v>2960</v>
      </c>
      <c r="D337" s="520" t="s">
        <v>2961</v>
      </c>
      <c r="E337">
        <v>0</v>
      </c>
      <c r="F337" s="520" t="s">
        <v>476</v>
      </c>
      <c r="G337">
        <v>0</v>
      </c>
      <c r="H337" s="520" t="s">
        <v>476</v>
      </c>
      <c r="I337">
        <v>0</v>
      </c>
    </row>
    <row r="338" spans="3:9">
      <c r="C338" s="520" t="s">
        <v>2962</v>
      </c>
      <c r="D338" s="520" t="s">
        <v>2963</v>
      </c>
      <c r="E338">
        <v>0</v>
      </c>
      <c r="F338" s="520" t="s">
        <v>476</v>
      </c>
      <c r="G338">
        <v>0</v>
      </c>
      <c r="H338" s="520" t="s">
        <v>476</v>
      </c>
      <c r="I338">
        <v>0</v>
      </c>
    </row>
    <row r="339" spans="3:9">
      <c r="C339" s="520" t="s">
        <v>2964</v>
      </c>
      <c r="D339" s="520" t="s">
        <v>2965</v>
      </c>
      <c r="E339">
        <v>-256854.17254159111</v>
      </c>
      <c r="F339" s="520" t="s">
        <v>476</v>
      </c>
      <c r="G339">
        <v>-256854.17254159111</v>
      </c>
      <c r="H339" s="520" t="s">
        <v>476</v>
      </c>
      <c r="I339">
        <v>256854.17254159111</v>
      </c>
    </row>
    <row r="340" spans="3:9">
      <c r="C340" s="520" t="s">
        <v>2966</v>
      </c>
      <c r="D340" s="520" t="s">
        <v>2967</v>
      </c>
      <c r="E340">
        <v>-5468.204269114306</v>
      </c>
      <c r="F340" s="520" t="s">
        <v>476</v>
      </c>
      <c r="G340">
        <v>-5468.204269114306</v>
      </c>
      <c r="H340" s="520" t="s">
        <v>476</v>
      </c>
      <c r="I340">
        <v>5468.204269114306</v>
      </c>
    </row>
    <row r="341" spans="3:9">
      <c r="C341" s="520" t="s">
        <v>2968</v>
      </c>
      <c r="D341" s="520" t="s">
        <v>2969</v>
      </c>
      <c r="E341">
        <v>-112292.08698843773</v>
      </c>
      <c r="F341" s="520" t="s">
        <v>476</v>
      </c>
      <c r="G341">
        <v>-112292.08698843773</v>
      </c>
      <c r="H341" s="520" t="s">
        <v>476</v>
      </c>
      <c r="I341">
        <v>112292.08698843773</v>
      </c>
    </row>
    <row r="342" spans="3:9">
      <c r="C342" s="520" t="s">
        <v>2970</v>
      </c>
      <c r="D342" s="520" t="s">
        <v>2971</v>
      </c>
      <c r="E342">
        <v>-12596.861417657048</v>
      </c>
      <c r="F342" s="520" t="s">
        <v>476</v>
      </c>
      <c r="G342">
        <v>-12596.861417657048</v>
      </c>
      <c r="H342" s="520" t="s">
        <v>476</v>
      </c>
      <c r="I342">
        <v>12596.861417657048</v>
      </c>
    </row>
    <row r="343" spans="3:9">
      <c r="C343" s="520" t="s">
        <v>2972</v>
      </c>
      <c r="D343" s="520" t="s">
        <v>2973</v>
      </c>
      <c r="E343">
        <v>-21377.449995162733</v>
      </c>
      <c r="F343" s="520" t="s">
        <v>476</v>
      </c>
      <c r="G343">
        <v>-21377.449995162733</v>
      </c>
      <c r="H343" s="520" t="s">
        <v>476</v>
      </c>
      <c r="I343">
        <v>21377.449995162733</v>
      </c>
    </row>
    <row r="344" spans="3:9">
      <c r="C344" s="520" t="s">
        <v>2974</v>
      </c>
      <c r="D344" s="520" t="s">
        <v>2975</v>
      </c>
      <c r="E344">
        <v>0</v>
      </c>
      <c r="F344" s="520" t="s">
        <v>476</v>
      </c>
      <c r="G344">
        <v>0</v>
      </c>
      <c r="H344" s="520" t="s">
        <v>476</v>
      </c>
      <c r="I344">
        <v>0</v>
      </c>
    </row>
    <row r="345" spans="3:9">
      <c r="C345" s="520" t="s">
        <v>2976</v>
      </c>
      <c r="D345" s="520" t="s">
        <v>2977</v>
      </c>
      <c r="E345">
        <v>-360942.88396581478</v>
      </c>
      <c r="F345" s="520" t="s">
        <v>476</v>
      </c>
      <c r="G345">
        <v>-360942.88396581478</v>
      </c>
      <c r="H345" s="520" t="s">
        <v>476</v>
      </c>
      <c r="I345">
        <v>360942.88396581478</v>
      </c>
    </row>
    <row r="346" spans="3:9">
      <c r="C346" s="520" t="s">
        <v>2978</v>
      </c>
      <c r="D346" s="520" t="s">
        <v>2979</v>
      </c>
      <c r="E346">
        <v>-3412.3816646231389</v>
      </c>
      <c r="F346" s="520" t="s">
        <v>476</v>
      </c>
      <c r="G346">
        <v>-3412.3816646231389</v>
      </c>
      <c r="H346" s="520" t="s">
        <v>476</v>
      </c>
      <c r="I346">
        <v>3412.3816646231389</v>
      </c>
    </row>
    <row r="347" spans="3:9">
      <c r="C347" s="520" t="s">
        <v>2980</v>
      </c>
      <c r="D347" s="520" t="s">
        <v>2981</v>
      </c>
      <c r="E347">
        <v>-10615.229915141323</v>
      </c>
      <c r="F347" s="520" t="s">
        <v>476</v>
      </c>
      <c r="G347">
        <v>-10615.229915141323</v>
      </c>
      <c r="H347" s="520" t="s">
        <v>476</v>
      </c>
      <c r="I347">
        <v>10615.229915141323</v>
      </c>
    </row>
    <row r="348" spans="3:9">
      <c r="C348" s="520" t="s">
        <v>2982</v>
      </c>
      <c r="D348" s="520" t="s">
        <v>2983</v>
      </c>
      <c r="E348">
        <v>-16061.615366513186</v>
      </c>
      <c r="F348" s="520" t="s">
        <v>476</v>
      </c>
      <c r="G348">
        <v>-16061.615366513186</v>
      </c>
      <c r="H348" s="520" t="s">
        <v>476</v>
      </c>
      <c r="I348">
        <v>16061.615366513186</v>
      </c>
    </row>
    <row r="349" spans="3:9">
      <c r="C349" s="520" t="s">
        <v>2984</v>
      </c>
      <c r="D349" s="520" t="s">
        <v>2985</v>
      </c>
      <c r="E349">
        <v>0</v>
      </c>
      <c r="F349" s="520" t="s">
        <v>476</v>
      </c>
      <c r="G349">
        <v>0</v>
      </c>
      <c r="H349" s="520" t="s">
        <v>476</v>
      </c>
      <c r="I349">
        <v>0</v>
      </c>
    </row>
    <row r="350" spans="3:9">
      <c r="C350" s="520" t="s">
        <v>2986</v>
      </c>
      <c r="D350" s="520" t="s">
        <v>2987</v>
      </c>
      <c r="E350">
        <v>-6394.7924901681745</v>
      </c>
      <c r="F350" s="520" t="s">
        <v>476</v>
      </c>
      <c r="G350">
        <v>-6394.7924901681745</v>
      </c>
      <c r="H350" s="520" t="s">
        <v>476</v>
      </c>
      <c r="I350">
        <v>6394.7924901681745</v>
      </c>
    </row>
    <row r="351" spans="3:9">
      <c r="C351" s="520" t="s">
        <v>2988</v>
      </c>
      <c r="D351" s="520" t="s">
        <v>2989</v>
      </c>
      <c r="E351">
        <v>-10760.427378459444</v>
      </c>
      <c r="F351" s="520" t="s">
        <v>476</v>
      </c>
      <c r="G351">
        <v>-10760.427378459444</v>
      </c>
      <c r="H351" s="520" t="s">
        <v>476</v>
      </c>
      <c r="I351">
        <v>10760.427378459444</v>
      </c>
    </row>
    <row r="352" spans="3:9">
      <c r="C352" s="520" t="s">
        <v>2990</v>
      </c>
      <c r="D352" s="520" t="s">
        <v>2991</v>
      </c>
      <c r="E352">
        <v>0</v>
      </c>
      <c r="F352" s="520" t="s">
        <v>476</v>
      </c>
      <c r="G352">
        <v>0</v>
      </c>
      <c r="H352" s="520" t="s">
        <v>476</v>
      </c>
      <c r="I352">
        <v>0</v>
      </c>
    </row>
    <row r="353" spans="3:9">
      <c r="C353" s="520" t="s">
        <v>2992</v>
      </c>
      <c r="D353" s="520" t="s">
        <v>2993</v>
      </c>
      <c r="E353">
        <v>-2318.758665696123</v>
      </c>
      <c r="F353" s="520" t="s">
        <v>476</v>
      </c>
      <c r="G353">
        <v>-2318.758665696123</v>
      </c>
      <c r="H353" s="520" t="s">
        <v>476</v>
      </c>
      <c r="I353">
        <v>2318.758665696123</v>
      </c>
    </row>
    <row r="354" spans="3:9">
      <c r="C354" s="520" t="s">
        <v>2994</v>
      </c>
      <c r="D354" s="520" t="s">
        <v>2995</v>
      </c>
      <c r="E354">
        <v>0</v>
      </c>
      <c r="F354" s="520" t="s">
        <v>476</v>
      </c>
      <c r="G354">
        <v>0</v>
      </c>
      <c r="H354" s="520" t="s">
        <v>476</v>
      </c>
      <c r="I354">
        <v>0</v>
      </c>
    </row>
    <row r="355" spans="3:9">
      <c r="C355" s="520" t="s">
        <v>2996</v>
      </c>
      <c r="D355" s="520" t="s">
        <v>2997</v>
      </c>
      <c r="E355">
        <v>0</v>
      </c>
      <c r="F355" s="520" t="s">
        <v>476</v>
      </c>
      <c r="G355">
        <v>0</v>
      </c>
      <c r="H355" s="520" t="s">
        <v>476</v>
      </c>
      <c r="I355">
        <v>0</v>
      </c>
    </row>
    <row r="356" spans="3:9">
      <c r="C356" s="520" t="s">
        <v>2998</v>
      </c>
      <c r="D356" s="520" t="s">
        <v>2999</v>
      </c>
      <c r="E356">
        <v>-155833.69454736335</v>
      </c>
      <c r="F356" s="520" t="s">
        <v>476</v>
      </c>
      <c r="G356">
        <v>-155833.69454736335</v>
      </c>
      <c r="H356" s="520" t="s">
        <v>476</v>
      </c>
      <c r="I356">
        <v>155833.69454736335</v>
      </c>
    </row>
    <row r="357" spans="3:9">
      <c r="C357" s="520" t="s">
        <v>3000</v>
      </c>
      <c r="D357" s="520" t="s">
        <v>3001</v>
      </c>
      <c r="E357">
        <v>-3828.8038854085471</v>
      </c>
      <c r="F357" s="520" t="s">
        <v>476</v>
      </c>
      <c r="G357">
        <v>-3828.8038854085471</v>
      </c>
      <c r="H357" s="520" t="s">
        <v>476</v>
      </c>
      <c r="I357">
        <v>3828.8038854085471</v>
      </c>
    </row>
    <row r="358" spans="3:9">
      <c r="C358" s="520" t="s">
        <v>3002</v>
      </c>
      <c r="D358" s="520" t="s">
        <v>3003</v>
      </c>
      <c r="E358">
        <v>-6303.9936689120732</v>
      </c>
      <c r="F358" s="520" t="s">
        <v>476</v>
      </c>
      <c r="G358">
        <v>-6303.9936689120732</v>
      </c>
      <c r="H358" s="520" t="s">
        <v>476</v>
      </c>
      <c r="I358">
        <v>6303.9936689120732</v>
      </c>
    </row>
    <row r="359" spans="3:9">
      <c r="C359" s="520" t="s">
        <v>3004</v>
      </c>
      <c r="D359" s="520" t="s">
        <v>3005</v>
      </c>
      <c r="E359">
        <v>0</v>
      </c>
      <c r="F359" s="520" t="s">
        <v>476</v>
      </c>
      <c r="G359">
        <v>0</v>
      </c>
      <c r="H359" s="520" t="s">
        <v>476</v>
      </c>
      <c r="I359">
        <v>0</v>
      </c>
    </row>
    <row r="360" spans="3:9">
      <c r="C360" s="520" t="s">
        <v>3006</v>
      </c>
      <c r="D360" s="520" t="s">
        <v>3007</v>
      </c>
      <c r="E360">
        <v>-11983.920817717843</v>
      </c>
      <c r="F360" s="520" t="s">
        <v>476</v>
      </c>
      <c r="G360">
        <v>-11983.920817717843</v>
      </c>
      <c r="H360" s="520" t="s">
        <v>476</v>
      </c>
      <c r="I360">
        <v>11983.920817717843</v>
      </c>
    </row>
    <row r="361" spans="3:9">
      <c r="C361" s="520" t="s">
        <v>3008</v>
      </c>
      <c r="D361" s="520" t="s">
        <v>3009</v>
      </c>
      <c r="E361">
        <v>-17230.536409650216</v>
      </c>
      <c r="F361" s="520" t="s">
        <v>476</v>
      </c>
      <c r="G361">
        <v>-17230.536409650216</v>
      </c>
      <c r="H361" s="520" t="s">
        <v>476</v>
      </c>
      <c r="I361">
        <v>17230.536409650216</v>
      </c>
    </row>
    <row r="362" spans="3:9">
      <c r="C362" s="520" t="s">
        <v>3010</v>
      </c>
      <c r="D362" s="520" t="s">
        <v>3011</v>
      </c>
      <c r="E362">
        <v>-7195.6821684764327</v>
      </c>
      <c r="F362" s="520" t="s">
        <v>476</v>
      </c>
      <c r="G362">
        <v>-7195.6821684764327</v>
      </c>
      <c r="H362" s="520" t="s">
        <v>476</v>
      </c>
      <c r="I362">
        <v>7195.6821684764327</v>
      </c>
    </row>
    <row r="363" spans="3:9">
      <c r="C363" s="520" t="s">
        <v>3012</v>
      </c>
      <c r="D363" s="520" t="s">
        <v>3013</v>
      </c>
      <c r="E363">
        <v>-125335.40348955513</v>
      </c>
      <c r="F363" s="520" t="s">
        <v>476</v>
      </c>
      <c r="G363">
        <v>-125335.40348955513</v>
      </c>
      <c r="H363" s="520" t="s">
        <v>476</v>
      </c>
      <c r="I363">
        <v>125335.40348955513</v>
      </c>
    </row>
    <row r="364" spans="3:9">
      <c r="C364" s="520" t="s">
        <v>3014</v>
      </c>
      <c r="D364" s="520" t="s">
        <v>3015</v>
      </c>
      <c r="E364">
        <v>-159869.46358266484</v>
      </c>
      <c r="F364" s="520" t="s">
        <v>476</v>
      </c>
      <c r="G364">
        <v>-159869.46358266484</v>
      </c>
      <c r="H364" s="520" t="s">
        <v>476</v>
      </c>
      <c r="I364">
        <v>159869.46358266484</v>
      </c>
    </row>
    <row r="365" spans="3:9">
      <c r="C365" s="520" t="s">
        <v>3016</v>
      </c>
      <c r="D365" s="520" t="s">
        <v>3017</v>
      </c>
      <c r="E365">
        <v>-4189.4087306926604</v>
      </c>
      <c r="F365" s="520" t="s">
        <v>476</v>
      </c>
      <c r="G365">
        <v>-4189.4087306926604</v>
      </c>
      <c r="H365" s="520" t="s">
        <v>476</v>
      </c>
      <c r="I365">
        <v>4189.4087306926604</v>
      </c>
    </row>
    <row r="366" spans="3:9">
      <c r="C366" s="520" t="s">
        <v>3018</v>
      </c>
      <c r="D366" s="520" t="s">
        <v>3019</v>
      </c>
      <c r="E366">
        <v>-74589.118605534139</v>
      </c>
      <c r="F366" s="520" t="s">
        <v>476</v>
      </c>
      <c r="G366">
        <v>-74589.118605534139</v>
      </c>
      <c r="H366" s="520" t="s">
        <v>476</v>
      </c>
      <c r="I366">
        <v>74589.118605534139</v>
      </c>
    </row>
    <row r="367" spans="3:9">
      <c r="C367" s="520" t="s">
        <v>3020</v>
      </c>
      <c r="D367" s="520" t="s">
        <v>3021</v>
      </c>
      <c r="E367">
        <v>-19642.445910478342</v>
      </c>
      <c r="F367" s="520" t="s">
        <v>476</v>
      </c>
      <c r="G367">
        <v>-19642.445910478342</v>
      </c>
      <c r="H367" s="520" t="s">
        <v>476</v>
      </c>
      <c r="I367">
        <v>19642.445910478342</v>
      </c>
    </row>
    <row r="368" spans="3:9">
      <c r="C368" s="520" t="s">
        <v>3022</v>
      </c>
      <c r="D368" s="520" t="s">
        <v>3023</v>
      </c>
      <c r="E368">
        <v>-3378.2525595866482</v>
      </c>
      <c r="F368" s="520" t="s">
        <v>476</v>
      </c>
      <c r="G368">
        <v>-3378.2525595866482</v>
      </c>
      <c r="H368" s="520" t="s">
        <v>476</v>
      </c>
      <c r="I368">
        <v>3378.2525595866482</v>
      </c>
    </row>
    <row r="369" spans="3:9">
      <c r="C369" s="520" t="s">
        <v>3024</v>
      </c>
      <c r="D369" s="520" t="s">
        <v>3025</v>
      </c>
      <c r="E369">
        <v>-2711.9031107411215</v>
      </c>
      <c r="F369" s="520" t="s">
        <v>476</v>
      </c>
      <c r="G369">
        <v>-2711.9031107411215</v>
      </c>
      <c r="H369" s="520" t="s">
        <v>476</v>
      </c>
      <c r="I369">
        <v>2711.9031107411215</v>
      </c>
    </row>
    <row r="370" spans="3:9">
      <c r="C370" s="520" t="s">
        <v>3026</v>
      </c>
      <c r="D370" s="520" t="s">
        <v>3027</v>
      </c>
      <c r="E370">
        <v>0</v>
      </c>
      <c r="F370" s="520" t="s">
        <v>476</v>
      </c>
      <c r="G370">
        <v>0</v>
      </c>
      <c r="H370" s="520" t="s">
        <v>476</v>
      </c>
      <c r="I370">
        <v>0</v>
      </c>
    </row>
    <row r="371" spans="3:9">
      <c r="C371" s="520" t="s">
        <v>3028</v>
      </c>
      <c r="D371" s="520" t="s">
        <v>3029</v>
      </c>
      <c r="E371">
        <v>-9466.2921450002759</v>
      </c>
      <c r="F371" s="520" t="s">
        <v>476</v>
      </c>
      <c r="G371">
        <v>-9466.2921450002759</v>
      </c>
      <c r="H371" s="520" t="s">
        <v>476</v>
      </c>
      <c r="I371">
        <v>9466.2921450002759</v>
      </c>
    </row>
    <row r="372" spans="3:9">
      <c r="C372" s="520" t="s">
        <v>3030</v>
      </c>
      <c r="D372" s="520" t="s">
        <v>3031</v>
      </c>
      <c r="E372">
        <v>-5106.2519890094572</v>
      </c>
      <c r="F372" s="520" t="s">
        <v>476</v>
      </c>
      <c r="G372">
        <v>-5106.2519890094572</v>
      </c>
      <c r="H372" s="520" t="s">
        <v>476</v>
      </c>
      <c r="I372">
        <v>5106.2519890094572</v>
      </c>
    </row>
    <row r="373" spans="3:9">
      <c r="C373" s="520" t="s">
        <v>3032</v>
      </c>
      <c r="D373" s="520" t="s">
        <v>3033</v>
      </c>
      <c r="E373">
        <v>-13577.324953384497</v>
      </c>
      <c r="F373" s="520" t="s">
        <v>476</v>
      </c>
      <c r="G373">
        <v>-13577.324953384497</v>
      </c>
      <c r="H373" s="520" t="s">
        <v>476</v>
      </c>
      <c r="I373">
        <v>13577.324953384497</v>
      </c>
    </row>
    <row r="374" spans="3:9">
      <c r="C374" s="520" t="s">
        <v>3034</v>
      </c>
      <c r="D374" s="520" t="s">
        <v>3035</v>
      </c>
      <c r="E374">
        <v>-14512.564307757366</v>
      </c>
      <c r="F374" s="520" t="s">
        <v>476</v>
      </c>
      <c r="G374">
        <v>-14512.564307757366</v>
      </c>
      <c r="H374" s="520" t="s">
        <v>476</v>
      </c>
      <c r="I374">
        <v>14512.564307757366</v>
      </c>
    </row>
    <row r="375" spans="3:9">
      <c r="C375" s="520" t="s">
        <v>3036</v>
      </c>
      <c r="D375" s="520" t="s">
        <v>3037</v>
      </c>
      <c r="E375">
        <v>-26327.385518502553</v>
      </c>
      <c r="F375" s="520" t="s">
        <v>476</v>
      </c>
      <c r="G375">
        <v>-26327.385518502553</v>
      </c>
      <c r="H375" s="520" t="s">
        <v>476</v>
      </c>
      <c r="I375">
        <v>26327.385518502553</v>
      </c>
    </row>
    <row r="376" spans="3:9">
      <c r="C376" s="520" t="s">
        <v>3038</v>
      </c>
      <c r="D376" s="520" t="s">
        <v>3039</v>
      </c>
      <c r="E376">
        <v>-16583.039795009576</v>
      </c>
      <c r="F376" s="520" t="s">
        <v>476</v>
      </c>
      <c r="G376">
        <v>-16583.039795009576</v>
      </c>
      <c r="H376" s="520" t="s">
        <v>476</v>
      </c>
      <c r="I376">
        <v>16583.039795009576</v>
      </c>
    </row>
    <row r="377" spans="3:9">
      <c r="C377" s="520" t="s">
        <v>3040</v>
      </c>
      <c r="D377" s="520" t="s">
        <v>3041</v>
      </c>
      <c r="E377">
        <v>-16955.045293263502</v>
      </c>
      <c r="F377" s="520" t="s">
        <v>476</v>
      </c>
      <c r="G377">
        <v>-16955.045293263502</v>
      </c>
      <c r="H377" s="520" t="s">
        <v>476</v>
      </c>
      <c r="I377">
        <v>16955.045293263502</v>
      </c>
    </row>
    <row r="378" spans="3:9">
      <c r="C378" s="520" t="s">
        <v>3042</v>
      </c>
      <c r="D378" s="520" t="s">
        <v>3043</v>
      </c>
      <c r="E378">
        <v>-4461.5518644912881</v>
      </c>
      <c r="F378" s="520" t="s">
        <v>476</v>
      </c>
      <c r="G378">
        <v>-4461.5518644912881</v>
      </c>
      <c r="H378" s="520" t="s">
        <v>476</v>
      </c>
      <c r="I378">
        <v>4461.5518644912881</v>
      </c>
    </row>
    <row r="379" spans="3:9">
      <c r="C379" s="520" t="s">
        <v>3044</v>
      </c>
      <c r="D379" s="520" t="s">
        <v>3045</v>
      </c>
      <c r="E379">
        <v>-30391.451544989992</v>
      </c>
      <c r="F379" s="520" t="s">
        <v>476</v>
      </c>
      <c r="G379">
        <v>-30391.451544989992</v>
      </c>
      <c r="H379" s="520" t="s">
        <v>476</v>
      </c>
      <c r="I379">
        <v>30391.451544989992</v>
      </c>
    </row>
    <row r="380" spans="3:9">
      <c r="C380" s="520" t="s">
        <v>3046</v>
      </c>
      <c r="D380" s="520" t="s">
        <v>3047</v>
      </c>
      <c r="E380">
        <v>-29382.88782197623</v>
      </c>
      <c r="F380" s="520" t="s">
        <v>476</v>
      </c>
      <c r="G380">
        <v>-29382.88782197623</v>
      </c>
      <c r="H380" s="520" t="s">
        <v>476</v>
      </c>
      <c r="I380">
        <v>29382.88782197623</v>
      </c>
    </row>
    <row r="381" spans="3:9">
      <c r="C381" s="520" t="s">
        <v>3048</v>
      </c>
      <c r="D381" s="520" t="s">
        <v>3049</v>
      </c>
      <c r="E381">
        <v>-53361.092287682273</v>
      </c>
      <c r="F381" s="520" t="s">
        <v>476</v>
      </c>
      <c r="G381">
        <v>-53361.092287682273</v>
      </c>
      <c r="H381" s="520" t="s">
        <v>476</v>
      </c>
      <c r="I381">
        <v>53361.092287682273</v>
      </c>
    </row>
    <row r="382" spans="3:9">
      <c r="C382" s="520" t="s">
        <v>3050</v>
      </c>
      <c r="D382" s="520" t="s">
        <v>3051</v>
      </c>
      <c r="E382">
        <v>-15260.603477047867</v>
      </c>
      <c r="F382" s="520" t="s">
        <v>476</v>
      </c>
      <c r="G382">
        <v>-15260.603477047867</v>
      </c>
      <c r="H382" s="520" t="s">
        <v>476</v>
      </c>
      <c r="I382">
        <v>15260.603477047867</v>
      </c>
    </row>
    <row r="383" spans="3:9">
      <c r="C383" s="520" t="s">
        <v>3052</v>
      </c>
      <c r="D383" s="520" t="s">
        <v>3053</v>
      </c>
      <c r="E383">
        <v>-3495.7515704999573</v>
      </c>
      <c r="F383" s="520" t="s">
        <v>476</v>
      </c>
      <c r="G383">
        <v>-3495.7515704999573</v>
      </c>
      <c r="H383" s="520" t="s">
        <v>476</v>
      </c>
      <c r="I383">
        <v>3495.7515704999573</v>
      </c>
    </row>
    <row r="384" spans="3:9">
      <c r="C384" s="520" t="s">
        <v>3054</v>
      </c>
      <c r="D384" s="520" t="s">
        <v>3055</v>
      </c>
      <c r="E384">
        <v>-4861.743616911489</v>
      </c>
      <c r="F384" s="520" t="s">
        <v>476</v>
      </c>
      <c r="G384">
        <v>-4861.743616911489</v>
      </c>
      <c r="H384" s="520" t="s">
        <v>476</v>
      </c>
      <c r="I384">
        <v>4861.743616911489</v>
      </c>
    </row>
    <row r="385" spans="3:9">
      <c r="C385" s="520" t="s">
        <v>3056</v>
      </c>
      <c r="D385" s="520" t="s">
        <v>3057</v>
      </c>
      <c r="E385">
        <v>-3439.1805945116766</v>
      </c>
      <c r="F385" s="520" t="s">
        <v>476</v>
      </c>
      <c r="G385">
        <v>-3439.1805945116766</v>
      </c>
      <c r="H385" s="520" t="s">
        <v>476</v>
      </c>
      <c r="I385">
        <v>3439.1805945116766</v>
      </c>
    </row>
    <row r="386" spans="3:9">
      <c r="C386" s="520" t="s">
        <v>3058</v>
      </c>
      <c r="D386" s="520" t="s">
        <v>3059</v>
      </c>
      <c r="E386">
        <v>-127209.42471353855</v>
      </c>
      <c r="F386" s="520" t="s">
        <v>476</v>
      </c>
      <c r="G386">
        <v>-127209.42471353855</v>
      </c>
      <c r="H386" s="520" t="s">
        <v>476</v>
      </c>
      <c r="I386">
        <v>127209.42471353855</v>
      </c>
    </row>
    <row r="387" spans="3:9">
      <c r="C387" s="520" t="s">
        <v>3060</v>
      </c>
      <c r="D387" s="520" t="s">
        <v>3061</v>
      </c>
      <c r="E387">
        <v>-18048.679869215768</v>
      </c>
      <c r="F387" s="520" t="s">
        <v>476</v>
      </c>
      <c r="G387">
        <v>-18048.679869215768</v>
      </c>
      <c r="H387" s="520" t="s">
        <v>476</v>
      </c>
      <c r="I387">
        <v>18048.679869215768</v>
      </c>
    </row>
    <row r="388" spans="3:9">
      <c r="C388" s="520" t="s">
        <v>3062</v>
      </c>
      <c r="D388" s="520" t="s">
        <v>3063</v>
      </c>
      <c r="E388">
        <v>-303650.37844501465</v>
      </c>
      <c r="F388" s="520" t="s">
        <v>476</v>
      </c>
      <c r="G388">
        <v>-303650.37844501465</v>
      </c>
      <c r="H388" s="520" t="s">
        <v>476</v>
      </c>
      <c r="I388">
        <v>303650.37844501465</v>
      </c>
    </row>
    <row r="389" spans="3:9">
      <c r="C389" s="520" t="s">
        <v>3064</v>
      </c>
      <c r="D389" s="520" t="s">
        <v>3065</v>
      </c>
      <c r="E389">
        <v>-7382.5137268778053</v>
      </c>
      <c r="F389" s="520" t="s">
        <v>476</v>
      </c>
      <c r="G389">
        <v>-7382.5137268778053</v>
      </c>
      <c r="H389" s="520" t="s">
        <v>476</v>
      </c>
      <c r="I389">
        <v>7382.5137268778053</v>
      </c>
    </row>
    <row r="390" spans="3:9">
      <c r="C390" s="520" t="s">
        <v>3066</v>
      </c>
      <c r="D390" s="520" t="s">
        <v>3067</v>
      </c>
      <c r="E390">
        <v>0</v>
      </c>
      <c r="F390" s="520" t="s">
        <v>476</v>
      </c>
      <c r="G390">
        <v>0</v>
      </c>
      <c r="H390" s="520" t="s">
        <v>476</v>
      </c>
      <c r="I390">
        <v>0</v>
      </c>
    </row>
    <row r="391" spans="3:9">
      <c r="C391" s="520" t="s">
        <v>3068</v>
      </c>
      <c r="D391" s="520" t="s">
        <v>3069</v>
      </c>
      <c r="E391">
        <v>0</v>
      </c>
      <c r="F391" s="520" t="s">
        <v>476</v>
      </c>
      <c r="G391">
        <v>0</v>
      </c>
      <c r="H391" s="520" t="s">
        <v>476</v>
      </c>
      <c r="I391">
        <v>0</v>
      </c>
    </row>
    <row r="392" spans="3:9">
      <c r="C392" s="520" t="s">
        <v>3070</v>
      </c>
      <c r="D392" s="520" t="s">
        <v>3071</v>
      </c>
      <c r="E392">
        <v>-66242.264538066636</v>
      </c>
      <c r="F392" s="520" t="s">
        <v>476</v>
      </c>
      <c r="G392">
        <v>-66242.264538066636</v>
      </c>
      <c r="H392" s="520" t="s">
        <v>476</v>
      </c>
      <c r="I392">
        <v>66242.264538066636</v>
      </c>
    </row>
    <row r="393" spans="3:9">
      <c r="C393" s="520" t="s">
        <v>3072</v>
      </c>
      <c r="D393" s="520" t="s">
        <v>3073</v>
      </c>
      <c r="E393">
        <v>-13857.985833796451</v>
      </c>
      <c r="F393" s="520" t="s">
        <v>476</v>
      </c>
      <c r="G393">
        <v>-13857.985833796451</v>
      </c>
      <c r="H393" s="520" t="s">
        <v>476</v>
      </c>
      <c r="I393">
        <v>13857.985833796451</v>
      </c>
    </row>
    <row r="394" spans="3:9">
      <c r="C394" s="520" t="s">
        <v>3074</v>
      </c>
      <c r="D394" s="520" t="s">
        <v>3075</v>
      </c>
      <c r="E394">
        <v>-15839.183784859335</v>
      </c>
      <c r="F394" s="520" t="s">
        <v>476</v>
      </c>
      <c r="G394">
        <v>-15839.183784859335</v>
      </c>
      <c r="H394" s="520" t="s">
        <v>476</v>
      </c>
      <c r="I394">
        <v>15839.183784859335</v>
      </c>
    </row>
    <row r="395" spans="3:9">
      <c r="C395" s="520" t="s">
        <v>3076</v>
      </c>
      <c r="D395" s="520" t="s">
        <v>3077</v>
      </c>
      <c r="E395">
        <v>1704.2025627974649</v>
      </c>
      <c r="F395" s="520" t="s">
        <v>476</v>
      </c>
      <c r="G395">
        <v>1704.2025627974649</v>
      </c>
      <c r="H395" s="520" t="s">
        <v>476</v>
      </c>
      <c r="I395">
        <v>-1704.2025627974649</v>
      </c>
    </row>
    <row r="396" spans="3:9">
      <c r="C396" s="520" t="s">
        <v>3078</v>
      </c>
      <c r="D396" s="520" t="s">
        <v>3079</v>
      </c>
      <c r="E396">
        <v>-7277.0737612632129</v>
      </c>
      <c r="F396" s="520" t="s">
        <v>476</v>
      </c>
      <c r="G396">
        <v>-7277.0737612632129</v>
      </c>
      <c r="H396" s="520" t="s">
        <v>476</v>
      </c>
      <c r="I396">
        <v>7277.0737612632129</v>
      </c>
    </row>
    <row r="397" spans="3:9">
      <c r="C397" s="520" t="s">
        <v>3080</v>
      </c>
      <c r="D397" s="520" t="s">
        <v>3081</v>
      </c>
      <c r="E397">
        <v>-15324.250150567992</v>
      </c>
      <c r="F397" s="520" t="s">
        <v>476</v>
      </c>
      <c r="G397">
        <v>-15324.250150567992</v>
      </c>
      <c r="H397" s="520" t="s">
        <v>476</v>
      </c>
      <c r="I397">
        <v>15324.250150567992</v>
      </c>
    </row>
    <row r="398" spans="3:9">
      <c r="C398" s="520" t="s">
        <v>3082</v>
      </c>
      <c r="D398" s="520" t="s">
        <v>3083</v>
      </c>
      <c r="E398">
        <v>-37790.859340701099</v>
      </c>
      <c r="F398" s="520" t="s">
        <v>476</v>
      </c>
      <c r="G398">
        <v>-37790.859340701099</v>
      </c>
      <c r="H398" s="520" t="s">
        <v>476</v>
      </c>
      <c r="I398">
        <v>37790.859340701099</v>
      </c>
    </row>
    <row r="399" spans="3:9">
      <c r="C399" s="520" t="s">
        <v>3084</v>
      </c>
      <c r="D399" s="520" t="s">
        <v>3085</v>
      </c>
      <c r="E399">
        <v>4058.6264615774498</v>
      </c>
      <c r="F399" s="520" t="s">
        <v>476</v>
      </c>
      <c r="G399">
        <v>4058.6264615774498</v>
      </c>
      <c r="H399" s="520" t="s">
        <v>476</v>
      </c>
      <c r="I399">
        <v>-4058.6264615774498</v>
      </c>
    </row>
    <row r="400" spans="3:9">
      <c r="C400" s="520" t="s">
        <v>3086</v>
      </c>
      <c r="D400" s="520" t="s">
        <v>3087</v>
      </c>
      <c r="E400">
        <v>-12457.274024370501</v>
      </c>
      <c r="F400" s="520" t="s">
        <v>476</v>
      </c>
      <c r="G400">
        <v>-12457.274024370501</v>
      </c>
      <c r="H400" s="520" t="s">
        <v>476</v>
      </c>
      <c r="I400">
        <v>12457.274024370501</v>
      </c>
    </row>
    <row r="401" spans="3:9">
      <c r="C401" s="520" t="s">
        <v>3088</v>
      </c>
      <c r="D401" s="520" t="s">
        <v>3089</v>
      </c>
      <c r="E401">
        <v>0</v>
      </c>
      <c r="F401" s="520" t="s">
        <v>476</v>
      </c>
      <c r="G401">
        <v>0</v>
      </c>
      <c r="H401" s="520" t="s">
        <v>476</v>
      </c>
      <c r="I401">
        <v>0</v>
      </c>
    </row>
    <row r="402" spans="3:9">
      <c r="C402" s="520" t="s">
        <v>3090</v>
      </c>
      <c r="D402" s="520" t="s">
        <v>3091</v>
      </c>
      <c r="E402">
        <v>0</v>
      </c>
      <c r="F402" s="520" t="s">
        <v>476</v>
      </c>
      <c r="G402">
        <v>0</v>
      </c>
      <c r="H402" s="520" t="s">
        <v>476</v>
      </c>
      <c r="I402">
        <v>0</v>
      </c>
    </row>
    <row r="403" spans="3:9">
      <c r="C403" s="520" t="s">
        <v>3092</v>
      </c>
      <c r="D403" s="520" t="s">
        <v>3093</v>
      </c>
      <c r="E403">
        <v>0</v>
      </c>
      <c r="F403" s="520" t="s">
        <v>476</v>
      </c>
      <c r="G403">
        <v>0</v>
      </c>
      <c r="H403" s="520" t="s">
        <v>476</v>
      </c>
      <c r="I403">
        <v>0</v>
      </c>
    </row>
    <row r="404" spans="3:9">
      <c r="C404" s="520" t="s">
        <v>3094</v>
      </c>
      <c r="D404" s="520" t="s">
        <v>3095</v>
      </c>
      <c r="E404">
        <v>0</v>
      </c>
      <c r="F404" s="520" t="s">
        <v>476</v>
      </c>
      <c r="G404">
        <v>0</v>
      </c>
      <c r="H404" s="520" t="s">
        <v>476</v>
      </c>
      <c r="I404">
        <v>0</v>
      </c>
    </row>
    <row r="405" spans="3:9">
      <c r="C405" s="520" t="s">
        <v>3096</v>
      </c>
      <c r="D405" s="520" t="s">
        <v>3097</v>
      </c>
      <c r="E405">
        <v>0</v>
      </c>
      <c r="F405" s="520" t="s">
        <v>476</v>
      </c>
      <c r="G405">
        <v>0</v>
      </c>
      <c r="H405" s="520" t="s">
        <v>476</v>
      </c>
      <c r="I405">
        <v>0</v>
      </c>
    </row>
    <row r="406" spans="3:9">
      <c r="C406" s="520" t="s">
        <v>3098</v>
      </c>
      <c r="D406" s="520" t="s">
        <v>3099</v>
      </c>
      <c r="E406">
        <v>-852738.84432875947</v>
      </c>
      <c r="F406" s="520" t="s">
        <v>476</v>
      </c>
      <c r="G406">
        <v>-852738.84432875947</v>
      </c>
      <c r="H406" s="520" t="s">
        <v>476</v>
      </c>
      <c r="I406">
        <v>852738.84432875947</v>
      </c>
    </row>
    <row r="407" spans="3:9">
      <c r="C407" s="520" t="s">
        <v>3100</v>
      </c>
      <c r="D407" s="520" t="s">
        <v>3101</v>
      </c>
      <c r="E407">
        <v>-3407.6695255411341</v>
      </c>
      <c r="F407" s="520" t="s">
        <v>476</v>
      </c>
      <c r="G407">
        <v>-3407.6695255411341</v>
      </c>
      <c r="H407" s="520" t="s">
        <v>476</v>
      </c>
      <c r="I407">
        <v>3407.6695255411341</v>
      </c>
    </row>
    <row r="408" spans="3:9">
      <c r="C408" s="520" t="s">
        <v>3102</v>
      </c>
      <c r="D408" s="520" t="s">
        <v>3103</v>
      </c>
      <c r="E408">
        <v>-2120.9287612510789</v>
      </c>
      <c r="F408" s="520" t="s">
        <v>476</v>
      </c>
      <c r="G408">
        <v>-2120.9287612510789</v>
      </c>
      <c r="H408" s="520" t="s">
        <v>476</v>
      </c>
      <c r="I408">
        <v>2120.9287612510789</v>
      </c>
    </row>
    <row r="409" spans="3:9">
      <c r="C409" s="520" t="s">
        <v>3104</v>
      </c>
      <c r="D409" s="520" t="s">
        <v>3105</v>
      </c>
      <c r="E409">
        <v>-17189.888706458714</v>
      </c>
      <c r="F409" s="520" t="s">
        <v>476</v>
      </c>
      <c r="G409">
        <v>-17189.888706458714</v>
      </c>
      <c r="H409" s="520" t="s">
        <v>476</v>
      </c>
      <c r="I409">
        <v>17189.888706458714</v>
      </c>
    </row>
    <row r="410" spans="3:9">
      <c r="C410" s="520" t="s">
        <v>3106</v>
      </c>
      <c r="D410" s="520" t="s">
        <v>3107</v>
      </c>
      <c r="E410">
        <v>-7007.5025125643187</v>
      </c>
      <c r="F410" s="520" t="s">
        <v>476</v>
      </c>
      <c r="G410">
        <v>-7007.5025125643187</v>
      </c>
      <c r="H410" s="520" t="s">
        <v>476</v>
      </c>
      <c r="I410">
        <v>7007.5025125643187</v>
      </c>
    </row>
    <row r="411" spans="3:9">
      <c r="C411" s="520" t="s">
        <v>3108</v>
      </c>
      <c r="D411" s="520" t="s">
        <v>3109</v>
      </c>
      <c r="E411">
        <v>-4237.8706348979631</v>
      </c>
      <c r="F411" s="520" t="s">
        <v>476</v>
      </c>
      <c r="G411">
        <v>-4237.8706348979631</v>
      </c>
      <c r="H411" s="520" t="s">
        <v>476</v>
      </c>
      <c r="I411">
        <v>4237.8706348979631</v>
      </c>
    </row>
    <row r="412" spans="3:9">
      <c r="C412" s="520" t="s">
        <v>3110</v>
      </c>
      <c r="D412" s="520" t="s">
        <v>3111</v>
      </c>
      <c r="E412">
        <v>0</v>
      </c>
      <c r="F412" s="520" t="s">
        <v>476</v>
      </c>
      <c r="G412">
        <v>0</v>
      </c>
      <c r="H412" s="520" t="s">
        <v>476</v>
      </c>
      <c r="I412">
        <v>0</v>
      </c>
    </row>
    <row r="413" spans="3:9">
      <c r="C413" s="520" t="s">
        <v>3112</v>
      </c>
      <c r="D413" s="520" t="s">
        <v>3113</v>
      </c>
      <c r="E413">
        <v>0</v>
      </c>
      <c r="F413" s="520" t="s">
        <v>476</v>
      </c>
      <c r="G413">
        <v>0</v>
      </c>
      <c r="H413" s="520" t="s">
        <v>476</v>
      </c>
      <c r="I413">
        <v>0</v>
      </c>
    </row>
    <row r="414" spans="3:9">
      <c r="C414" s="520" t="s">
        <v>3114</v>
      </c>
      <c r="D414" s="520" t="s">
        <v>3115</v>
      </c>
      <c r="E414">
        <v>0</v>
      </c>
      <c r="F414" s="520" t="s">
        <v>476</v>
      </c>
      <c r="G414">
        <v>0</v>
      </c>
      <c r="H414" s="520" t="s">
        <v>476</v>
      </c>
      <c r="I414">
        <v>0</v>
      </c>
    </row>
    <row r="415" spans="3:9">
      <c r="C415" s="520" t="s">
        <v>3116</v>
      </c>
      <c r="D415" s="520" t="s">
        <v>3117</v>
      </c>
      <c r="E415">
        <v>-16047.831476641149</v>
      </c>
      <c r="F415" s="520" t="s">
        <v>476</v>
      </c>
      <c r="G415">
        <v>-16047.831476641149</v>
      </c>
      <c r="H415" s="520" t="s">
        <v>476</v>
      </c>
      <c r="I415">
        <v>16047.831476641149</v>
      </c>
    </row>
    <row r="416" spans="3:9">
      <c r="C416" s="520" t="s">
        <v>3118</v>
      </c>
      <c r="D416" s="520" t="s">
        <v>3119</v>
      </c>
      <c r="E416">
        <v>-6468.1499992710469</v>
      </c>
      <c r="F416" s="520" t="s">
        <v>476</v>
      </c>
      <c r="G416">
        <v>-6468.1499992710469</v>
      </c>
      <c r="H416" s="520" t="s">
        <v>476</v>
      </c>
      <c r="I416">
        <v>6468.1499992710469</v>
      </c>
    </row>
    <row r="417" spans="3:9">
      <c r="C417" s="520" t="s">
        <v>3120</v>
      </c>
      <c r="D417" s="520" t="s">
        <v>3121</v>
      </c>
      <c r="E417">
        <v>-8948.464220703916</v>
      </c>
      <c r="F417" s="520" t="s">
        <v>476</v>
      </c>
      <c r="G417">
        <v>-8948.464220703916</v>
      </c>
      <c r="H417" s="520" t="s">
        <v>476</v>
      </c>
      <c r="I417">
        <v>8948.464220703916</v>
      </c>
    </row>
    <row r="418" spans="3:9">
      <c r="C418" s="520" t="s">
        <v>3122</v>
      </c>
      <c r="D418" s="520" t="s">
        <v>3123</v>
      </c>
      <c r="E418">
        <v>0</v>
      </c>
      <c r="F418" s="520" t="s">
        <v>476</v>
      </c>
      <c r="G418">
        <v>0</v>
      </c>
      <c r="H418" s="520" t="s">
        <v>476</v>
      </c>
      <c r="I418">
        <v>0</v>
      </c>
    </row>
    <row r="419" spans="3:9">
      <c r="C419" s="520" t="s">
        <v>3124</v>
      </c>
      <c r="D419" s="520" t="s">
        <v>3125</v>
      </c>
      <c r="E419">
        <v>0</v>
      </c>
      <c r="F419" s="520" t="s">
        <v>476</v>
      </c>
      <c r="G419">
        <v>0</v>
      </c>
      <c r="H419" s="520" t="s">
        <v>476</v>
      </c>
      <c r="I419">
        <v>0</v>
      </c>
    </row>
    <row r="420" spans="3:9">
      <c r="C420" s="520" t="s">
        <v>3126</v>
      </c>
      <c r="D420" s="520" t="s">
        <v>3127</v>
      </c>
      <c r="E420">
        <v>0</v>
      </c>
      <c r="F420" s="520" t="s">
        <v>476</v>
      </c>
      <c r="G420">
        <v>0</v>
      </c>
      <c r="H420" s="520" t="s">
        <v>476</v>
      </c>
      <c r="I420">
        <v>0</v>
      </c>
    </row>
    <row r="421" spans="3:9">
      <c r="C421" s="520" t="s">
        <v>3128</v>
      </c>
      <c r="D421" s="520" t="s">
        <v>3129</v>
      </c>
      <c r="E421">
        <v>0</v>
      </c>
      <c r="F421" s="520" t="s">
        <v>476</v>
      </c>
      <c r="G421">
        <v>0</v>
      </c>
      <c r="H421" s="520" t="s">
        <v>476</v>
      </c>
      <c r="I421">
        <v>0</v>
      </c>
    </row>
    <row r="422" spans="3:9">
      <c r="C422" s="520" t="s">
        <v>3130</v>
      </c>
      <c r="D422" s="520" t="s">
        <v>3131</v>
      </c>
      <c r="E422">
        <v>0</v>
      </c>
      <c r="F422" s="520" t="s">
        <v>476</v>
      </c>
      <c r="G422">
        <v>0</v>
      </c>
      <c r="H422" s="520" t="s">
        <v>476</v>
      </c>
      <c r="I422">
        <v>0</v>
      </c>
    </row>
    <row r="423" spans="3:9">
      <c r="C423" s="520" t="s">
        <v>3132</v>
      </c>
      <c r="D423" s="520" t="s">
        <v>3133</v>
      </c>
      <c r="E423">
        <v>0</v>
      </c>
      <c r="F423" s="520" t="s">
        <v>476</v>
      </c>
      <c r="G423">
        <v>0</v>
      </c>
      <c r="H423" s="520" t="s">
        <v>476</v>
      </c>
      <c r="I423">
        <v>0</v>
      </c>
    </row>
    <row r="424" spans="3:9">
      <c r="C424" s="520" t="s">
        <v>3134</v>
      </c>
      <c r="D424" s="520" t="s">
        <v>3135</v>
      </c>
      <c r="E424">
        <v>-10827.957328870547</v>
      </c>
      <c r="F424" s="520" t="s">
        <v>476</v>
      </c>
      <c r="G424">
        <v>-10827.957328870547</v>
      </c>
      <c r="H424" s="520" t="s">
        <v>476</v>
      </c>
      <c r="I424">
        <v>10827.957328870547</v>
      </c>
    </row>
    <row r="425" spans="3:9">
      <c r="C425" s="520" t="s">
        <v>3136</v>
      </c>
      <c r="D425" s="520" t="s">
        <v>3137</v>
      </c>
      <c r="E425">
        <v>0</v>
      </c>
      <c r="F425" s="520" t="s">
        <v>476</v>
      </c>
      <c r="G425">
        <v>0</v>
      </c>
      <c r="H425" s="520" t="s">
        <v>476</v>
      </c>
      <c r="I425">
        <v>0</v>
      </c>
    </row>
    <row r="426" spans="3:9">
      <c r="C426" s="520" t="s">
        <v>3138</v>
      </c>
      <c r="D426" s="520" t="s">
        <v>3139</v>
      </c>
      <c r="E426">
        <v>-37221.937451006852</v>
      </c>
      <c r="F426" s="520" t="s">
        <v>476</v>
      </c>
      <c r="G426">
        <v>-37221.937451006852</v>
      </c>
      <c r="H426" s="520" t="s">
        <v>476</v>
      </c>
      <c r="I426">
        <v>37221.937451006852</v>
      </c>
    </row>
    <row r="427" spans="3:9">
      <c r="C427" s="520" t="s">
        <v>3140</v>
      </c>
      <c r="D427" s="520" t="s">
        <v>3141</v>
      </c>
      <c r="E427">
        <v>0</v>
      </c>
      <c r="F427" s="520" t="s">
        <v>476</v>
      </c>
      <c r="G427">
        <v>0</v>
      </c>
      <c r="H427" s="520" t="s">
        <v>476</v>
      </c>
      <c r="I427">
        <v>0</v>
      </c>
    </row>
    <row r="428" spans="3:9">
      <c r="C428" s="520" t="s">
        <v>3142</v>
      </c>
      <c r="D428" s="520" t="s">
        <v>3143</v>
      </c>
      <c r="E428">
        <v>0</v>
      </c>
      <c r="F428" s="520" t="s">
        <v>476</v>
      </c>
      <c r="G428">
        <v>0</v>
      </c>
      <c r="H428" s="520" t="s">
        <v>476</v>
      </c>
      <c r="I428">
        <v>0</v>
      </c>
    </row>
    <row r="429" spans="3:9">
      <c r="C429" s="520" t="s">
        <v>3144</v>
      </c>
      <c r="D429" s="520" t="s">
        <v>3145</v>
      </c>
      <c r="E429">
        <v>0</v>
      </c>
      <c r="F429" s="520" t="s">
        <v>476</v>
      </c>
      <c r="G429">
        <v>0</v>
      </c>
      <c r="H429" s="520" t="s">
        <v>476</v>
      </c>
      <c r="I429">
        <v>0</v>
      </c>
    </row>
    <row r="430" spans="3:9">
      <c r="C430" s="520" t="s">
        <v>3146</v>
      </c>
      <c r="D430" s="520" t="s">
        <v>3147</v>
      </c>
      <c r="E430">
        <v>0</v>
      </c>
      <c r="F430" s="520" t="s">
        <v>476</v>
      </c>
      <c r="G430">
        <v>0</v>
      </c>
      <c r="H430" s="520" t="s">
        <v>476</v>
      </c>
      <c r="I430">
        <v>0</v>
      </c>
    </row>
    <row r="431" spans="3:9">
      <c r="C431" s="520" t="s">
        <v>3148</v>
      </c>
      <c r="D431" s="520" t="s">
        <v>3149</v>
      </c>
      <c r="E431">
        <v>0</v>
      </c>
      <c r="F431" s="520" t="s">
        <v>476</v>
      </c>
      <c r="G431">
        <v>0</v>
      </c>
      <c r="H431" s="520" t="s">
        <v>476</v>
      </c>
      <c r="I431">
        <v>0</v>
      </c>
    </row>
    <row r="432" spans="3:9">
      <c r="C432" s="520" t="s">
        <v>3150</v>
      </c>
      <c r="D432" s="520" t="s">
        <v>3151</v>
      </c>
      <c r="E432">
        <v>0</v>
      </c>
      <c r="F432" s="520" t="s">
        <v>476</v>
      </c>
      <c r="G432">
        <v>0</v>
      </c>
      <c r="H432" s="520" t="s">
        <v>476</v>
      </c>
      <c r="I432">
        <v>0</v>
      </c>
    </row>
    <row r="433" spans="3:9">
      <c r="C433" s="520" t="s">
        <v>3152</v>
      </c>
      <c r="D433" s="520" t="s">
        <v>3153</v>
      </c>
      <c r="E433">
        <v>0</v>
      </c>
      <c r="F433" s="520" t="s">
        <v>476</v>
      </c>
      <c r="G433">
        <v>0</v>
      </c>
      <c r="H433" s="520" t="s">
        <v>476</v>
      </c>
      <c r="I433">
        <v>0</v>
      </c>
    </row>
    <row r="434" spans="3:9">
      <c r="C434" s="520" t="s">
        <v>3154</v>
      </c>
      <c r="D434" s="520" t="s">
        <v>3155</v>
      </c>
      <c r="E434">
        <v>0</v>
      </c>
      <c r="F434" s="520" t="s">
        <v>476</v>
      </c>
      <c r="G434">
        <v>0</v>
      </c>
      <c r="H434" s="520" t="s">
        <v>476</v>
      </c>
      <c r="I434">
        <v>0</v>
      </c>
    </row>
    <row r="435" spans="3:9">
      <c r="C435" s="520" t="s">
        <v>3156</v>
      </c>
      <c r="D435" s="520" t="s">
        <v>3157</v>
      </c>
      <c r="E435">
        <v>0</v>
      </c>
      <c r="F435" s="520" t="s">
        <v>476</v>
      </c>
      <c r="G435">
        <v>0</v>
      </c>
      <c r="H435" s="520" t="s">
        <v>476</v>
      </c>
      <c r="I435">
        <v>0</v>
      </c>
    </row>
    <row r="436" spans="3:9">
      <c r="C436" s="520" t="s">
        <v>3158</v>
      </c>
      <c r="D436" s="520" t="s">
        <v>3159</v>
      </c>
      <c r="E436">
        <v>-7588.514829037983</v>
      </c>
      <c r="F436" s="520" t="s">
        <v>476</v>
      </c>
      <c r="G436">
        <v>-7588.514829037983</v>
      </c>
      <c r="H436" s="520" t="s">
        <v>476</v>
      </c>
      <c r="I436">
        <v>7588.514829037983</v>
      </c>
    </row>
    <row r="437" spans="3:9">
      <c r="C437" s="520" t="s">
        <v>3160</v>
      </c>
      <c r="D437" s="520" t="s">
        <v>3161</v>
      </c>
      <c r="E437">
        <v>-2270.9544442902138</v>
      </c>
      <c r="F437" s="520" t="s">
        <v>476</v>
      </c>
      <c r="G437">
        <v>-2270.9544442902138</v>
      </c>
      <c r="H437" s="520" t="s">
        <v>476</v>
      </c>
      <c r="I437">
        <v>2270.9544442902138</v>
      </c>
    </row>
    <row r="438" spans="3:9">
      <c r="C438" s="520" t="s">
        <v>3162</v>
      </c>
      <c r="D438" s="520" t="s">
        <v>3163</v>
      </c>
      <c r="E438">
        <v>0</v>
      </c>
      <c r="F438" s="520" t="s">
        <v>476</v>
      </c>
      <c r="G438">
        <v>0</v>
      </c>
      <c r="H438" s="520" t="s">
        <v>476</v>
      </c>
      <c r="I438">
        <v>0</v>
      </c>
    </row>
    <row r="439" spans="3:9">
      <c r="C439" s="520" t="s">
        <v>3164</v>
      </c>
      <c r="D439" s="520" t="s">
        <v>3165</v>
      </c>
      <c r="E439">
        <v>0</v>
      </c>
      <c r="F439" s="520" t="s">
        <v>476</v>
      </c>
      <c r="G439">
        <v>0</v>
      </c>
      <c r="H439" s="520" t="s">
        <v>476</v>
      </c>
      <c r="I439">
        <v>0</v>
      </c>
    </row>
    <row r="440" spans="3:9">
      <c r="C440" s="520" t="s">
        <v>3166</v>
      </c>
      <c r="D440" s="520" t="s">
        <v>3167</v>
      </c>
      <c r="E440">
        <v>0</v>
      </c>
      <c r="F440" s="520" t="s">
        <v>476</v>
      </c>
      <c r="G440">
        <v>0</v>
      </c>
      <c r="H440" s="520" t="s">
        <v>476</v>
      </c>
      <c r="I440">
        <v>0</v>
      </c>
    </row>
    <row r="441" spans="3:9">
      <c r="C441" s="520" t="s">
        <v>3168</v>
      </c>
      <c r="D441" s="520" t="s">
        <v>3169</v>
      </c>
      <c r="E441">
        <v>0</v>
      </c>
      <c r="F441" s="520" t="s">
        <v>476</v>
      </c>
      <c r="G441">
        <v>0</v>
      </c>
      <c r="H441" s="520" t="s">
        <v>476</v>
      </c>
      <c r="I441">
        <v>0</v>
      </c>
    </row>
    <row r="442" spans="3:9">
      <c r="C442" s="520" t="s">
        <v>3170</v>
      </c>
      <c r="D442" s="520" t="s">
        <v>3171</v>
      </c>
      <c r="E442">
        <v>0</v>
      </c>
      <c r="F442" s="520" t="s">
        <v>476</v>
      </c>
      <c r="G442">
        <v>0</v>
      </c>
      <c r="H442" s="520" t="s">
        <v>476</v>
      </c>
      <c r="I442">
        <v>0</v>
      </c>
    </row>
    <row r="443" spans="3:9">
      <c r="C443" s="520" t="s">
        <v>3172</v>
      </c>
      <c r="D443" s="520" t="s">
        <v>3173</v>
      </c>
      <c r="E443">
        <v>0</v>
      </c>
      <c r="F443" s="520" t="s">
        <v>476</v>
      </c>
      <c r="G443">
        <v>0</v>
      </c>
      <c r="H443" s="520" t="s">
        <v>476</v>
      </c>
      <c r="I443">
        <v>0</v>
      </c>
    </row>
    <row r="444" spans="3:9">
      <c r="C444" s="520" t="s">
        <v>3174</v>
      </c>
      <c r="D444" s="520" t="s">
        <v>3175</v>
      </c>
      <c r="E444">
        <v>-72144.648773756911</v>
      </c>
      <c r="F444" s="520" t="s">
        <v>476</v>
      </c>
      <c r="G444">
        <v>-72144.648773756911</v>
      </c>
      <c r="H444" s="520" t="s">
        <v>476</v>
      </c>
      <c r="I444">
        <v>72144.648773756911</v>
      </c>
    </row>
    <row r="445" spans="3:9">
      <c r="C445" s="520" t="s">
        <v>3176</v>
      </c>
      <c r="D445" s="520" t="s">
        <v>3177</v>
      </c>
      <c r="E445">
        <v>-6844.3428573929887</v>
      </c>
      <c r="F445" s="520" t="s">
        <v>476</v>
      </c>
      <c r="G445">
        <v>-6844.3428573929887</v>
      </c>
      <c r="H445" s="520" t="s">
        <v>476</v>
      </c>
      <c r="I445">
        <v>6844.3428573929887</v>
      </c>
    </row>
    <row r="446" spans="3:9">
      <c r="C446" s="520" t="s">
        <v>3178</v>
      </c>
      <c r="D446" s="520" t="s">
        <v>3179</v>
      </c>
      <c r="E446">
        <v>-866.67636261429425</v>
      </c>
      <c r="F446" s="520" t="s">
        <v>476</v>
      </c>
      <c r="G446">
        <v>-866.67636261429425</v>
      </c>
      <c r="H446" s="520" t="s">
        <v>476</v>
      </c>
      <c r="I446">
        <v>866.67636261429425</v>
      </c>
    </row>
    <row r="447" spans="3:9">
      <c r="C447" s="520" t="s">
        <v>3180</v>
      </c>
      <c r="D447" s="520" t="s">
        <v>3181</v>
      </c>
      <c r="E447">
        <v>-7411.9273663098802</v>
      </c>
      <c r="F447" s="520" t="s">
        <v>476</v>
      </c>
      <c r="G447">
        <v>-7411.9273663098802</v>
      </c>
      <c r="H447" s="520" t="s">
        <v>476</v>
      </c>
      <c r="I447">
        <v>7411.9273663098802</v>
      </c>
    </row>
    <row r="448" spans="3:9">
      <c r="C448" s="520" t="s">
        <v>3182</v>
      </c>
      <c r="D448" s="520" t="s">
        <v>3183</v>
      </c>
      <c r="E448">
        <v>0</v>
      </c>
      <c r="F448" s="520" t="s">
        <v>476</v>
      </c>
      <c r="G448">
        <v>0</v>
      </c>
      <c r="H448" s="520" t="s">
        <v>476</v>
      </c>
      <c r="I448">
        <v>0</v>
      </c>
    </row>
    <row r="449" spans="3:9">
      <c r="C449" s="520" t="s">
        <v>3184</v>
      </c>
      <c r="D449" s="520" t="s">
        <v>3185</v>
      </c>
      <c r="E449">
        <v>0</v>
      </c>
      <c r="F449" s="520" t="s">
        <v>476</v>
      </c>
      <c r="G449">
        <v>0</v>
      </c>
      <c r="H449" s="520" t="s">
        <v>476</v>
      </c>
      <c r="I449">
        <v>0</v>
      </c>
    </row>
    <row r="450" spans="3:9">
      <c r="C450" s="520" t="s">
        <v>3186</v>
      </c>
      <c r="D450" s="520" t="s">
        <v>3187</v>
      </c>
      <c r="E450">
        <v>-2321.551182066014</v>
      </c>
      <c r="F450" s="520" t="s">
        <v>476</v>
      </c>
      <c r="G450">
        <v>-2321.551182066014</v>
      </c>
      <c r="H450" s="520" t="s">
        <v>476</v>
      </c>
      <c r="I450">
        <v>2321.551182066014</v>
      </c>
    </row>
    <row r="451" spans="3:9">
      <c r="C451" s="520" t="s">
        <v>3188</v>
      </c>
      <c r="D451" s="520" t="s">
        <v>3189</v>
      </c>
      <c r="E451">
        <v>-1312156.4945185343</v>
      </c>
      <c r="F451" s="520" t="s">
        <v>476</v>
      </c>
      <c r="G451">
        <v>-1312156.4945185343</v>
      </c>
      <c r="H451" s="520" t="s">
        <v>476</v>
      </c>
      <c r="I451">
        <v>1312156.4945185343</v>
      </c>
    </row>
    <row r="452" spans="3:9">
      <c r="C452" s="520" t="s">
        <v>3190</v>
      </c>
      <c r="D452" s="520" t="s">
        <v>3191</v>
      </c>
      <c r="E452">
        <v>0</v>
      </c>
      <c r="F452" s="520" t="s">
        <v>476</v>
      </c>
      <c r="G452">
        <v>0</v>
      </c>
      <c r="H452" s="520" t="s">
        <v>476</v>
      </c>
      <c r="I452">
        <v>0</v>
      </c>
    </row>
    <row r="453" spans="3:9">
      <c r="C453" s="520" t="s">
        <v>3192</v>
      </c>
      <c r="D453" s="520" t="s">
        <v>3193</v>
      </c>
      <c r="E453">
        <v>-10665.805024252077</v>
      </c>
      <c r="F453" s="520" t="s">
        <v>476</v>
      </c>
      <c r="G453">
        <v>-10665.805024252077</v>
      </c>
      <c r="H453" s="520" t="s">
        <v>476</v>
      </c>
      <c r="I453">
        <v>10665.805024252077</v>
      </c>
    </row>
    <row r="454" spans="3:9">
      <c r="C454" s="520" t="s">
        <v>3194</v>
      </c>
      <c r="D454" s="520" t="s">
        <v>3195</v>
      </c>
      <c r="E454">
        <v>-67104.15154202783</v>
      </c>
      <c r="F454" s="520" t="s">
        <v>476</v>
      </c>
      <c r="G454">
        <v>-67104.15154202783</v>
      </c>
      <c r="H454" s="520" t="s">
        <v>476</v>
      </c>
      <c r="I454">
        <v>67104.15154202783</v>
      </c>
    </row>
    <row r="455" spans="3:9">
      <c r="C455" s="520" t="s">
        <v>3196</v>
      </c>
      <c r="D455" s="520" t="s">
        <v>3197</v>
      </c>
      <c r="E455">
        <v>-1232.7666052607003</v>
      </c>
      <c r="F455" s="520" t="s">
        <v>476</v>
      </c>
      <c r="G455">
        <v>-1232.7666052607003</v>
      </c>
      <c r="H455" s="520" t="s">
        <v>476</v>
      </c>
      <c r="I455">
        <v>1232.7666052607003</v>
      </c>
    </row>
    <row r="456" spans="3:9">
      <c r="C456" s="520" t="s">
        <v>3198</v>
      </c>
      <c r="D456" s="520" t="s">
        <v>3199</v>
      </c>
      <c r="E456">
        <v>-2202.0568307166923</v>
      </c>
      <c r="F456" s="520" t="s">
        <v>476</v>
      </c>
      <c r="G456">
        <v>-2202.0568307166923</v>
      </c>
      <c r="H456" s="520" t="s">
        <v>476</v>
      </c>
      <c r="I456">
        <v>2202.0568307166923</v>
      </c>
    </row>
    <row r="457" spans="3:9">
      <c r="C457" s="520" t="s">
        <v>3200</v>
      </c>
      <c r="D457" s="520" t="s">
        <v>3201</v>
      </c>
      <c r="E457">
        <v>-21927.974185117189</v>
      </c>
      <c r="F457" s="520" t="s">
        <v>476</v>
      </c>
      <c r="G457">
        <v>-21927.974185117189</v>
      </c>
      <c r="H457" s="520" t="s">
        <v>476</v>
      </c>
      <c r="I457">
        <v>21927.974185117189</v>
      </c>
    </row>
    <row r="458" spans="3:9">
      <c r="C458" s="520" t="s">
        <v>3202</v>
      </c>
      <c r="D458" s="520" t="s">
        <v>3203</v>
      </c>
      <c r="E458">
        <v>-11169.083896686561</v>
      </c>
      <c r="F458" s="520" t="s">
        <v>476</v>
      </c>
      <c r="G458">
        <v>-11169.083896686561</v>
      </c>
      <c r="H458" s="520" t="s">
        <v>476</v>
      </c>
      <c r="I458">
        <v>11169.083896686561</v>
      </c>
    </row>
    <row r="459" spans="3:9">
      <c r="C459" s="520" t="s">
        <v>3204</v>
      </c>
      <c r="D459" s="520" t="s">
        <v>3205</v>
      </c>
      <c r="E459">
        <v>-63136.192579393603</v>
      </c>
      <c r="F459" s="520" t="s">
        <v>476</v>
      </c>
      <c r="G459">
        <v>-63136.192579393603</v>
      </c>
      <c r="H459" s="520" t="s">
        <v>476</v>
      </c>
      <c r="I459">
        <v>63136.192579393603</v>
      </c>
    </row>
    <row r="460" spans="3:9">
      <c r="C460" s="520" t="s">
        <v>3206</v>
      </c>
      <c r="D460" s="520" t="s">
        <v>3207</v>
      </c>
      <c r="E460">
        <v>-6788.326221182977</v>
      </c>
      <c r="F460" s="520" t="s">
        <v>476</v>
      </c>
      <c r="G460">
        <v>-6788.326221182977</v>
      </c>
      <c r="H460" s="520" t="s">
        <v>476</v>
      </c>
      <c r="I460">
        <v>6788.326221182977</v>
      </c>
    </row>
    <row r="461" spans="3:9">
      <c r="C461" s="520" t="s">
        <v>3208</v>
      </c>
      <c r="D461" s="520" t="s">
        <v>3209</v>
      </c>
      <c r="E461">
        <v>-8978.756081251533</v>
      </c>
      <c r="F461" s="520" t="s">
        <v>476</v>
      </c>
      <c r="G461">
        <v>-8978.756081251533</v>
      </c>
      <c r="H461" s="520" t="s">
        <v>476</v>
      </c>
      <c r="I461">
        <v>8978.756081251533</v>
      </c>
    </row>
    <row r="462" spans="3:9">
      <c r="C462" s="520" t="s">
        <v>3210</v>
      </c>
      <c r="D462" s="520" t="s">
        <v>3211</v>
      </c>
      <c r="E462">
        <v>-38811.200409653407</v>
      </c>
      <c r="F462" s="520" t="s">
        <v>476</v>
      </c>
      <c r="G462">
        <v>-38811.200409653407</v>
      </c>
      <c r="H462" s="520" t="s">
        <v>476</v>
      </c>
      <c r="I462">
        <v>38811.200409653407</v>
      </c>
    </row>
    <row r="463" spans="3:9">
      <c r="C463" s="520" t="s">
        <v>3212</v>
      </c>
      <c r="D463" s="520" t="s">
        <v>3213</v>
      </c>
      <c r="E463">
        <v>-13062.432321676668</v>
      </c>
      <c r="F463" s="520" t="s">
        <v>476</v>
      </c>
      <c r="G463">
        <v>-13062.432321676668</v>
      </c>
      <c r="H463" s="520" t="s">
        <v>476</v>
      </c>
      <c r="I463">
        <v>13062.432321676668</v>
      </c>
    </row>
    <row r="464" spans="3:9">
      <c r="C464" s="520" t="s">
        <v>3214</v>
      </c>
      <c r="D464" s="520" t="s">
        <v>3215</v>
      </c>
      <c r="E464">
        <v>-2594.9335579153108</v>
      </c>
      <c r="F464" s="520" t="s">
        <v>476</v>
      </c>
      <c r="G464">
        <v>-2594.9335579153108</v>
      </c>
      <c r="H464" s="520" t="s">
        <v>476</v>
      </c>
      <c r="I464">
        <v>2594.9335579153108</v>
      </c>
    </row>
    <row r="465" spans="3:9">
      <c r="C465" s="520" t="s">
        <v>3216</v>
      </c>
      <c r="D465" s="520" t="s">
        <v>3217</v>
      </c>
      <c r="E465">
        <v>-1550.6800867003335</v>
      </c>
      <c r="F465" s="520" t="s">
        <v>476</v>
      </c>
      <c r="G465">
        <v>-1550.6800867003335</v>
      </c>
      <c r="H465" s="520" t="s">
        <v>476</v>
      </c>
      <c r="I465">
        <v>1550.6800867003335</v>
      </c>
    </row>
    <row r="466" spans="3:9">
      <c r="C466" s="520" t="s">
        <v>3218</v>
      </c>
      <c r="D466" s="520" t="s">
        <v>3219</v>
      </c>
      <c r="E466">
        <v>-13010.1965343917</v>
      </c>
      <c r="F466" s="520" t="s">
        <v>476</v>
      </c>
      <c r="G466">
        <v>-13010.1965343917</v>
      </c>
      <c r="H466" s="520" t="s">
        <v>476</v>
      </c>
      <c r="I466">
        <v>13010.1965343917</v>
      </c>
    </row>
    <row r="467" spans="3:9">
      <c r="C467" s="520" t="s">
        <v>3220</v>
      </c>
      <c r="D467" s="520" t="s">
        <v>3221</v>
      </c>
      <c r="E467">
        <v>-8072.5960471734452</v>
      </c>
      <c r="F467" s="520" t="s">
        <v>476</v>
      </c>
      <c r="G467">
        <v>-8072.5960471734452</v>
      </c>
      <c r="H467" s="520" t="s">
        <v>476</v>
      </c>
      <c r="I467">
        <v>8072.5960471734452</v>
      </c>
    </row>
    <row r="468" spans="3:9">
      <c r="C468" s="520" t="s">
        <v>3222</v>
      </c>
      <c r="D468" s="520" t="s">
        <v>3223</v>
      </c>
      <c r="E468">
        <v>-10323.52116257556</v>
      </c>
      <c r="F468" s="520" t="s">
        <v>476</v>
      </c>
      <c r="G468">
        <v>-10323.52116257556</v>
      </c>
      <c r="H468" s="520" t="s">
        <v>476</v>
      </c>
      <c r="I468">
        <v>10323.52116257556</v>
      </c>
    </row>
    <row r="469" spans="3:9">
      <c r="C469" s="520" t="s">
        <v>3224</v>
      </c>
      <c r="D469" s="520" t="s">
        <v>3225</v>
      </c>
      <c r="E469">
        <v>-6661.8498893737324</v>
      </c>
      <c r="F469" s="520" t="s">
        <v>476</v>
      </c>
      <c r="G469">
        <v>-6661.8498893737324</v>
      </c>
      <c r="H469" s="520" t="s">
        <v>476</v>
      </c>
      <c r="I469">
        <v>6661.8498893737324</v>
      </c>
    </row>
    <row r="470" spans="3:9">
      <c r="C470" s="520" t="s">
        <v>3226</v>
      </c>
      <c r="D470" s="520" t="s">
        <v>3227</v>
      </c>
      <c r="E470">
        <v>-8124.8404406323261</v>
      </c>
      <c r="F470" s="520" t="s">
        <v>476</v>
      </c>
      <c r="G470">
        <v>-8124.8404406323261</v>
      </c>
      <c r="H470" s="520" t="s">
        <v>476</v>
      </c>
      <c r="I470">
        <v>8124.8404406323261</v>
      </c>
    </row>
    <row r="471" spans="3:9">
      <c r="C471" s="520" t="s">
        <v>3228</v>
      </c>
      <c r="D471" s="520" t="s">
        <v>3229</v>
      </c>
      <c r="E471">
        <v>-83869.922435452434</v>
      </c>
      <c r="F471" s="520" t="s">
        <v>476</v>
      </c>
      <c r="G471">
        <v>-83869.922435452434</v>
      </c>
      <c r="H471" s="520" t="s">
        <v>476</v>
      </c>
      <c r="I471">
        <v>83869.922435452434</v>
      </c>
    </row>
    <row r="472" spans="3:9">
      <c r="C472" s="520" t="s">
        <v>3230</v>
      </c>
      <c r="D472" s="520" t="s">
        <v>3231</v>
      </c>
      <c r="E472">
        <v>-4278.2655209333825</v>
      </c>
      <c r="F472" s="520" t="s">
        <v>476</v>
      </c>
      <c r="G472">
        <v>-4278.2655209333825</v>
      </c>
      <c r="H472" s="520" t="s">
        <v>476</v>
      </c>
      <c r="I472">
        <v>4278.2655209333825</v>
      </c>
    </row>
    <row r="473" spans="3:9">
      <c r="C473" s="520" t="s">
        <v>3232</v>
      </c>
      <c r="D473" s="520" t="s">
        <v>3233</v>
      </c>
      <c r="E473">
        <v>-2158.2390812778112</v>
      </c>
      <c r="F473" s="520" t="s">
        <v>476</v>
      </c>
      <c r="G473">
        <v>-2158.2390812778112</v>
      </c>
      <c r="H473" s="520" t="s">
        <v>476</v>
      </c>
      <c r="I473">
        <v>2158.2390812778112</v>
      </c>
    </row>
    <row r="474" spans="3:9">
      <c r="C474" s="520" t="s">
        <v>3234</v>
      </c>
      <c r="D474" s="520" t="s">
        <v>3235</v>
      </c>
      <c r="E474">
        <v>0</v>
      </c>
      <c r="F474" s="520" t="s">
        <v>476</v>
      </c>
      <c r="G474">
        <v>0</v>
      </c>
      <c r="H474" s="520" t="s">
        <v>476</v>
      </c>
      <c r="I474">
        <v>0</v>
      </c>
    </row>
    <row r="475" spans="3:9">
      <c r="C475" s="520" t="s">
        <v>3236</v>
      </c>
      <c r="D475" s="520" t="s">
        <v>3237</v>
      </c>
      <c r="E475">
        <v>0</v>
      </c>
      <c r="F475" s="520" t="s">
        <v>476</v>
      </c>
      <c r="G475">
        <v>0</v>
      </c>
      <c r="H475" s="520" t="s">
        <v>476</v>
      </c>
      <c r="I475">
        <v>0</v>
      </c>
    </row>
    <row r="476" spans="3:9">
      <c r="C476" s="520" t="s">
        <v>3238</v>
      </c>
      <c r="D476" s="520" t="s">
        <v>3239</v>
      </c>
      <c r="E476">
        <v>0</v>
      </c>
      <c r="F476" s="520" t="s">
        <v>476</v>
      </c>
      <c r="G476">
        <v>0</v>
      </c>
      <c r="H476" s="520" t="s">
        <v>476</v>
      </c>
      <c r="I476">
        <v>0</v>
      </c>
    </row>
    <row r="477" spans="3:9">
      <c r="C477" s="520" t="s">
        <v>3240</v>
      </c>
      <c r="D477" s="520" t="s">
        <v>3241</v>
      </c>
      <c r="E477">
        <v>0</v>
      </c>
      <c r="F477" s="520" t="s">
        <v>476</v>
      </c>
      <c r="G477">
        <v>0</v>
      </c>
      <c r="H477" s="520" t="s">
        <v>476</v>
      </c>
      <c r="I477">
        <v>0</v>
      </c>
    </row>
    <row r="478" spans="3:9">
      <c r="C478" s="520" t="s">
        <v>3242</v>
      </c>
      <c r="D478" s="520" t="s">
        <v>3243</v>
      </c>
      <c r="E478">
        <v>0</v>
      </c>
      <c r="F478" s="520" t="s">
        <v>476</v>
      </c>
      <c r="G478">
        <v>0</v>
      </c>
      <c r="H478" s="520" t="s">
        <v>476</v>
      </c>
      <c r="I478">
        <v>0</v>
      </c>
    </row>
    <row r="479" spans="3:9">
      <c r="C479" s="520" t="s">
        <v>3244</v>
      </c>
      <c r="D479" s="520" t="s">
        <v>3245</v>
      </c>
      <c r="E479">
        <v>0</v>
      </c>
      <c r="F479" s="520" t="s">
        <v>476</v>
      </c>
      <c r="G479">
        <v>0</v>
      </c>
      <c r="H479" s="520" t="s">
        <v>476</v>
      </c>
      <c r="I479">
        <v>0</v>
      </c>
    </row>
    <row r="480" spans="3:9">
      <c r="C480" s="520" t="s">
        <v>3246</v>
      </c>
      <c r="D480" s="520" t="s">
        <v>3247</v>
      </c>
      <c r="E480">
        <v>0</v>
      </c>
      <c r="F480" s="520" t="s">
        <v>476</v>
      </c>
      <c r="G480">
        <v>0</v>
      </c>
      <c r="H480" s="520" t="s">
        <v>476</v>
      </c>
      <c r="I480">
        <v>0</v>
      </c>
    </row>
    <row r="481" spans="3:9">
      <c r="C481" s="520" t="s">
        <v>3248</v>
      </c>
      <c r="D481" s="520" t="s">
        <v>3249</v>
      </c>
      <c r="E481">
        <v>0</v>
      </c>
      <c r="F481" s="520" t="s">
        <v>476</v>
      </c>
      <c r="G481">
        <v>0</v>
      </c>
      <c r="H481" s="520" t="s">
        <v>476</v>
      </c>
      <c r="I481">
        <v>0</v>
      </c>
    </row>
    <row r="482" spans="3:9">
      <c r="C482" s="520" t="s">
        <v>3250</v>
      </c>
      <c r="D482" s="520" t="s">
        <v>3251</v>
      </c>
      <c r="E482">
        <v>0</v>
      </c>
      <c r="F482" s="520" t="s">
        <v>476</v>
      </c>
      <c r="G482">
        <v>0</v>
      </c>
      <c r="H482" s="520" t="s">
        <v>476</v>
      </c>
      <c r="I482">
        <v>0</v>
      </c>
    </row>
    <row r="483" spans="3:9">
      <c r="C483" s="520" t="s">
        <v>3252</v>
      </c>
      <c r="D483" s="520" t="s">
        <v>3253</v>
      </c>
      <c r="E483">
        <v>0</v>
      </c>
      <c r="F483" s="520" t="s">
        <v>476</v>
      </c>
      <c r="G483">
        <v>0</v>
      </c>
      <c r="H483" s="520" t="s">
        <v>476</v>
      </c>
      <c r="I483">
        <v>0</v>
      </c>
    </row>
    <row r="484" spans="3:9">
      <c r="C484" s="520" t="s">
        <v>3254</v>
      </c>
      <c r="D484" s="520" t="s">
        <v>3255</v>
      </c>
      <c r="E484">
        <v>0</v>
      </c>
      <c r="F484" s="520" t="s">
        <v>476</v>
      </c>
      <c r="G484">
        <v>0</v>
      </c>
      <c r="H484" s="520" t="s">
        <v>476</v>
      </c>
      <c r="I484">
        <v>0</v>
      </c>
    </row>
    <row r="485" spans="3:9">
      <c r="C485" s="520" t="s">
        <v>3256</v>
      </c>
      <c r="D485" s="520" t="s">
        <v>3257</v>
      </c>
      <c r="E485">
        <v>0</v>
      </c>
      <c r="F485" s="520" t="s">
        <v>476</v>
      </c>
      <c r="G485">
        <v>0</v>
      </c>
      <c r="H485" s="520" t="s">
        <v>476</v>
      </c>
      <c r="I485">
        <v>0</v>
      </c>
    </row>
    <row r="486" spans="3:9">
      <c r="C486" s="520" t="s">
        <v>3258</v>
      </c>
      <c r="D486" s="520" t="s">
        <v>3259</v>
      </c>
      <c r="E486">
        <v>0</v>
      </c>
      <c r="F486" s="520" t="s">
        <v>476</v>
      </c>
      <c r="G486">
        <v>0</v>
      </c>
      <c r="H486" s="520" t="s">
        <v>476</v>
      </c>
      <c r="I486">
        <v>0</v>
      </c>
    </row>
    <row r="487" spans="3:9">
      <c r="C487" s="520" t="s">
        <v>3260</v>
      </c>
      <c r="D487" s="520" t="s">
        <v>3261</v>
      </c>
      <c r="E487">
        <v>0</v>
      </c>
      <c r="F487" s="520" t="s">
        <v>476</v>
      </c>
      <c r="G487">
        <v>0</v>
      </c>
      <c r="H487" s="520" t="s">
        <v>476</v>
      </c>
      <c r="I487">
        <v>0</v>
      </c>
    </row>
    <row r="488" spans="3:9">
      <c r="C488" s="520" t="s">
        <v>3262</v>
      </c>
      <c r="D488" s="520" t="s">
        <v>3263</v>
      </c>
      <c r="E488">
        <v>0</v>
      </c>
      <c r="F488" s="520" t="s">
        <v>476</v>
      </c>
      <c r="G488">
        <v>0</v>
      </c>
      <c r="H488" s="520" t="s">
        <v>476</v>
      </c>
      <c r="I488">
        <v>0</v>
      </c>
    </row>
    <row r="489" spans="3:9">
      <c r="C489" s="520" t="s">
        <v>3264</v>
      </c>
      <c r="D489" s="520" t="s">
        <v>3265</v>
      </c>
      <c r="E489">
        <v>0</v>
      </c>
      <c r="F489" s="520" t="s">
        <v>476</v>
      </c>
      <c r="G489">
        <v>0</v>
      </c>
      <c r="H489" s="520" t="s">
        <v>476</v>
      </c>
      <c r="I489">
        <v>0</v>
      </c>
    </row>
    <row r="490" spans="3:9">
      <c r="C490" s="520" t="s">
        <v>3266</v>
      </c>
      <c r="D490" s="520" t="s">
        <v>3267</v>
      </c>
      <c r="E490">
        <v>0</v>
      </c>
      <c r="F490" s="520" t="s">
        <v>476</v>
      </c>
      <c r="G490">
        <v>0</v>
      </c>
      <c r="H490" s="520" t="s">
        <v>476</v>
      </c>
      <c r="I490">
        <v>0</v>
      </c>
    </row>
    <row r="491" spans="3:9">
      <c r="C491" s="520" t="s">
        <v>3268</v>
      </c>
      <c r="D491" s="520" t="s">
        <v>3269</v>
      </c>
      <c r="E491">
        <v>0</v>
      </c>
      <c r="F491" s="520" t="s">
        <v>476</v>
      </c>
      <c r="G491">
        <v>0</v>
      </c>
      <c r="H491" s="520" t="s">
        <v>476</v>
      </c>
      <c r="I491">
        <v>0</v>
      </c>
    </row>
    <row r="492" spans="3:9">
      <c r="C492" s="520" t="s">
        <v>3270</v>
      </c>
      <c r="D492" s="520" t="s">
        <v>3271</v>
      </c>
      <c r="E492">
        <v>14804400.478456059</v>
      </c>
      <c r="F492">
        <v>14804400.478456059</v>
      </c>
      <c r="G492">
        <v>14804400.478456059</v>
      </c>
      <c r="H492">
        <v>14804400.478456059</v>
      </c>
      <c r="I492">
        <v>0</v>
      </c>
    </row>
    <row r="493" spans="3:9">
      <c r="C493" s="520" t="s">
        <v>3272</v>
      </c>
      <c r="D493" s="520" t="s">
        <v>3273</v>
      </c>
      <c r="E493">
        <v>0</v>
      </c>
      <c r="F493" s="520" t="s">
        <v>476</v>
      </c>
      <c r="G493">
        <v>0</v>
      </c>
      <c r="H493" s="520" t="s">
        <v>476</v>
      </c>
      <c r="I493">
        <v>0</v>
      </c>
    </row>
    <row r="494" spans="3:9">
      <c r="C494" s="520" t="s">
        <v>3274</v>
      </c>
      <c r="D494" s="520" t="s">
        <v>3275</v>
      </c>
      <c r="E494">
        <v>0</v>
      </c>
      <c r="F494" s="520" t="s">
        <v>476</v>
      </c>
      <c r="G494">
        <v>0</v>
      </c>
      <c r="H494" s="520" t="s">
        <v>476</v>
      </c>
      <c r="I494">
        <v>0</v>
      </c>
    </row>
    <row r="495" spans="3:9">
      <c r="C495" s="520" t="s">
        <v>3276</v>
      </c>
      <c r="D495" s="520" t="s">
        <v>3277</v>
      </c>
      <c r="E495">
        <v>0</v>
      </c>
      <c r="F495" s="520" t="s">
        <v>476</v>
      </c>
      <c r="G495">
        <v>0</v>
      </c>
      <c r="H495" s="520" t="s">
        <v>476</v>
      </c>
      <c r="I495">
        <v>0</v>
      </c>
    </row>
    <row r="496" spans="3:9">
      <c r="C496" s="520" t="s">
        <v>3278</v>
      </c>
      <c r="D496" s="520" t="s">
        <v>3279</v>
      </c>
      <c r="E496">
        <v>0</v>
      </c>
      <c r="F496" s="520" t="s">
        <v>476</v>
      </c>
      <c r="G496">
        <v>0</v>
      </c>
      <c r="H496" s="520" t="s">
        <v>476</v>
      </c>
      <c r="I496">
        <v>0</v>
      </c>
    </row>
    <row r="497" spans="3:9">
      <c r="C497" s="520" t="s">
        <v>3280</v>
      </c>
      <c r="D497" s="520" t="s">
        <v>3281</v>
      </c>
      <c r="E497">
        <v>243901.39593882675</v>
      </c>
      <c r="F497" s="520" t="s">
        <v>476</v>
      </c>
      <c r="G497">
        <v>243901.39593882675</v>
      </c>
      <c r="H497" s="520" t="s">
        <v>476</v>
      </c>
      <c r="I497">
        <v>-243901.39593882675</v>
      </c>
    </row>
    <row r="498" spans="3:9">
      <c r="C498" s="520" t="s">
        <v>3282</v>
      </c>
      <c r="D498" s="520" t="s">
        <v>3283</v>
      </c>
      <c r="E498">
        <v>0</v>
      </c>
      <c r="F498" s="520" t="s">
        <v>476</v>
      </c>
      <c r="G498">
        <v>0</v>
      </c>
      <c r="H498" s="520" t="s">
        <v>476</v>
      </c>
      <c r="I498">
        <v>0</v>
      </c>
    </row>
    <row r="499" spans="3:9">
      <c r="C499" s="520" t="s">
        <v>3284</v>
      </c>
      <c r="D499" s="520" t="s">
        <v>3285</v>
      </c>
      <c r="E499">
        <v>0</v>
      </c>
      <c r="F499" s="520" t="s">
        <v>476</v>
      </c>
      <c r="G499">
        <v>0</v>
      </c>
      <c r="H499" s="520" t="s">
        <v>476</v>
      </c>
      <c r="I499">
        <v>0</v>
      </c>
    </row>
    <row r="500" spans="3:9">
      <c r="C500" s="520" t="s">
        <v>3286</v>
      </c>
      <c r="D500" s="520" t="s">
        <v>3287</v>
      </c>
      <c r="E500">
        <v>0</v>
      </c>
      <c r="F500" s="520" t="s">
        <v>476</v>
      </c>
      <c r="G500">
        <v>0</v>
      </c>
      <c r="H500" s="520" t="s">
        <v>476</v>
      </c>
      <c r="I500">
        <v>0</v>
      </c>
    </row>
    <row r="501" spans="3:9">
      <c r="C501" s="520" t="s">
        <v>3288</v>
      </c>
      <c r="D501" s="520" t="s">
        <v>3289</v>
      </c>
      <c r="E501">
        <v>0</v>
      </c>
      <c r="F501" s="520" t="s">
        <v>476</v>
      </c>
      <c r="G501">
        <v>0</v>
      </c>
      <c r="H501" s="520" t="s">
        <v>476</v>
      </c>
      <c r="I501">
        <v>0</v>
      </c>
    </row>
    <row r="502" spans="3:9">
      <c r="C502" s="520" t="s">
        <v>3290</v>
      </c>
      <c r="D502" s="520" t="s">
        <v>3291</v>
      </c>
      <c r="E502">
        <v>0</v>
      </c>
      <c r="F502" s="520" t="s">
        <v>476</v>
      </c>
      <c r="G502">
        <v>0</v>
      </c>
      <c r="H502" s="520" t="s">
        <v>476</v>
      </c>
      <c r="I502">
        <v>0</v>
      </c>
    </row>
    <row r="503" spans="3:9">
      <c r="C503" s="520" t="s">
        <v>3292</v>
      </c>
      <c r="D503" s="520" t="s">
        <v>3293</v>
      </c>
      <c r="E503">
        <v>0</v>
      </c>
      <c r="F503" s="520" t="s">
        <v>476</v>
      </c>
      <c r="G503">
        <v>0</v>
      </c>
      <c r="H503" s="520" t="s">
        <v>476</v>
      </c>
      <c r="I503">
        <v>0</v>
      </c>
    </row>
    <row r="504" spans="3:9">
      <c r="C504" s="520" t="s">
        <v>3294</v>
      </c>
      <c r="D504" s="520" t="s">
        <v>3295</v>
      </c>
      <c r="E504">
        <v>0</v>
      </c>
      <c r="F504" s="520" t="s">
        <v>476</v>
      </c>
      <c r="G504">
        <v>0</v>
      </c>
      <c r="H504" s="520" t="s">
        <v>476</v>
      </c>
      <c r="I504">
        <v>0</v>
      </c>
    </row>
    <row r="505" spans="3:9">
      <c r="C505" s="520" t="s">
        <v>3296</v>
      </c>
      <c r="D505" s="520" t="s">
        <v>3297</v>
      </c>
      <c r="E505">
        <v>0</v>
      </c>
      <c r="F505" s="520" t="s">
        <v>476</v>
      </c>
      <c r="G505">
        <v>0</v>
      </c>
      <c r="H505" s="520" t="s">
        <v>476</v>
      </c>
      <c r="I505">
        <v>0</v>
      </c>
    </row>
    <row r="506" spans="3:9">
      <c r="C506" s="520" t="s">
        <v>3298</v>
      </c>
      <c r="D506" s="520" t="s">
        <v>3299</v>
      </c>
      <c r="E506" s="520" t="s">
        <v>476</v>
      </c>
      <c r="F506" s="520" t="s">
        <v>476</v>
      </c>
      <c r="G506" s="520" t="s">
        <v>476</v>
      </c>
      <c r="H506" s="520" t="s">
        <v>476</v>
      </c>
      <c r="I506" s="520" t="s">
        <v>476</v>
      </c>
    </row>
    <row r="507" spans="3:9">
      <c r="C507" s="520" t="s">
        <v>3300</v>
      </c>
      <c r="D507" s="520" t="s">
        <v>3301</v>
      </c>
      <c r="E507" s="520" t="s">
        <v>476</v>
      </c>
      <c r="F507" s="520" t="s">
        <v>476</v>
      </c>
      <c r="G507" s="520" t="s">
        <v>476</v>
      </c>
      <c r="H507" s="520" t="s">
        <v>476</v>
      </c>
      <c r="I507" s="520" t="s">
        <v>476</v>
      </c>
    </row>
    <row r="508" spans="3:9">
      <c r="C508" s="520" t="s">
        <v>3302</v>
      </c>
      <c r="D508" s="520" t="s">
        <v>3303</v>
      </c>
      <c r="E508">
        <v>0</v>
      </c>
      <c r="F508" s="520" t="s">
        <v>476</v>
      </c>
      <c r="G508">
        <v>0</v>
      </c>
      <c r="H508" s="520" t="s">
        <v>476</v>
      </c>
      <c r="I508">
        <v>0</v>
      </c>
    </row>
    <row r="509" spans="3:9">
      <c r="C509" s="520" t="s">
        <v>3304</v>
      </c>
      <c r="D509" s="520" t="s">
        <v>3305</v>
      </c>
      <c r="E509">
        <v>0</v>
      </c>
      <c r="F509" s="520" t="s">
        <v>476</v>
      </c>
      <c r="G509">
        <v>0</v>
      </c>
      <c r="H509" s="520" t="s">
        <v>476</v>
      </c>
      <c r="I509">
        <v>0</v>
      </c>
    </row>
    <row r="510" spans="3:9">
      <c r="C510" s="520" t="s">
        <v>3306</v>
      </c>
      <c r="D510" s="520" t="s">
        <v>3307</v>
      </c>
      <c r="E510">
        <v>0</v>
      </c>
      <c r="F510" s="520" t="s">
        <v>476</v>
      </c>
      <c r="G510">
        <v>0</v>
      </c>
      <c r="H510" s="520" t="s">
        <v>476</v>
      </c>
      <c r="I510">
        <v>0</v>
      </c>
    </row>
    <row r="511" spans="3:9">
      <c r="C511" s="520" t="s">
        <v>3308</v>
      </c>
      <c r="D511" s="520" t="s">
        <v>3309</v>
      </c>
      <c r="E511">
        <v>-46687.290565479445</v>
      </c>
      <c r="F511" s="520" t="s">
        <v>476</v>
      </c>
      <c r="G511">
        <v>-46687.290565479445</v>
      </c>
      <c r="H511" s="520" t="s">
        <v>476</v>
      </c>
      <c r="I511">
        <v>46687.290565479445</v>
      </c>
    </row>
    <row r="512" spans="3:9">
      <c r="C512" s="520" t="s">
        <v>3310</v>
      </c>
      <c r="D512" s="520" t="s">
        <v>3311</v>
      </c>
      <c r="E512">
        <v>0</v>
      </c>
      <c r="F512" s="520" t="s">
        <v>476</v>
      </c>
      <c r="G512">
        <v>0</v>
      </c>
      <c r="H512" s="520" t="s">
        <v>476</v>
      </c>
      <c r="I512">
        <v>0</v>
      </c>
    </row>
    <row r="513" spans="3:9">
      <c r="C513" s="520" t="s">
        <v>3312</v>
      </c>
      <c r="D513" s="520" t="s">
        <v>3313</v>
      </c>
      <c r="E513">
        <v>0</v>
      </c>
      <c r="F513" s="520" t="s">
        <v>476</v>
      </c>
      <c r="G513">
        <v>0</v>
      </c>
      <c r="H513" s="520" t="s">
        <v>476</v>
      </c>
      <c r="I513">
        <v>0</v>
      </c>
    </row>
    <row r="514" spans="3:9">
      <c r="C514" s="520" t="s">
        <v>3314</v>
      </c>
      <c r="D514" s="520" t="s">
        <v>3315</v>
      </c>
      <c r="E514">
        <v>0</v>
      </c>
      <c r="F514" s="520" t="s">
        <v>476</v>
      </c>
      <c r="G514">
        <v>0</v>
      </c>
      <c r="H514" s="520" t="s">
        <v>476</v>
      </c>
      <c r="I514">
        <v>0</v>
      </c>
    </row>
    <row r="515" spans="3:9">
      <c r="C515" s="520" t="s">
        <v>3316</v>
      </c>
      <c r="D515" s="520" t="s">
        <v>3317</v>
      </c>
      <c r="E515" s="520" t="s">
        <v>476</v>
      </c>
      <c r="F515" s="520" t="s">
        <v>476</v>
      </c>
      <c r="G515" s="520" t="s">
        <v>476</v>
      </c>
      <c r="H515" s="520" t="s">
        <v>476</v>
      </c>
      <c r="I515" s="520" t="s">
        <v>476</v>
      </c>
    </row>
    <row r="516" spans="3:9">
      <c r="C516" s="520" t="s">
        <v>3318</v>
      </c>
      <c r="D516" s="520" t="s">
        <v>3319</v>
      </c>
      <c r="E516" s="520" t="s">
        <v>476</v>
      </c>
      <c r="F516" s="520" t="s">
        <v>476</v>
      </c>
      <c r="G516" s="520" t="s">
        <v>476</v>
      </c>
      <c r="H516" s="520" t="s">
        <v>476</v>
      </c>
      <c r="I516" s="520" t="s">
        <v>476</v>
      </c>
    </row>
    <row r="517" spans="3:9">
      <c r="C517" s="520" t="s">
        <v>3320</v>
      </c>
      <c r="D517" s="520" t="s">
        <v>3321</v>
      </c>
      <c r="E517">
        <v>0</v>
      </c>
      <c r="F517" s="520" t="s">
        <v>476</v>
      </c>
      <c r="G517">
        <v>0</v>
      </c>
      <c r="H517" s="520" t="s">
        <v>476</v>
      </c>
      <c r="I517">
        <v>0</v>
      </c>
    </row>
    <row r="518" spans="3:9">
      <c r="C518" s="520" t="s">
        <v>3322</v>
      </c>
      <c r="D518" s="520" t="s">
        <v>3323</v>
      </c>
      <c r="E518">
        <v>-185943.91162039319</v>
      </c>
      <c r="F518" s="520" t="s">
        <v>476</v>
      </c>
      <c r="G518">
        <v>-185943.91162039319</v>
      </c>
      <c r="H518" s="520" t="s">
        <v>476</v>
      </c>
      <c r="I518">
        <v>185943.91162039319</v>
      </c>
    </row>
    <row r="519" spans="3:9">
      <c r="C519" s="520" t="s">
        <v>3324</v>
      </c>
      <c r="D519" s="520" t="s">
        <v>3325</v>
      </c>
      <c r="E519">
        <v>0</v>
      </c>
      <c r="F519" s="520" t="s">
        <v>476</v>
      </c>
      <c r="G519">
        <v>0</v>
      </c>
      <c r="H519" s="520" t="s">
        <v>476</v>
      </c>
      <c r="I519">
        <v>0</v>
      </c>
    </row>
    <row r="520" spans="3:9">
      <c r="C520" s="520" t="s">
        <v>3326</v>
      </c>
      <c r="D520" s="520" t="s">
        <v>3327</v>
      </c>
      <c r="E520">
        <v>0</v>
      </c>
      <c r="F520" s="520" t="s">
        <v>476</v>
      </c>
      <c r="G520">
        <v>0</v>
      </c>
      <c r="H520" s="520" t="s">
        <v>476</v>
      </c>
      <c r="I520">
        <v>0</v>
      </c>
    </row>
    <row r="521" spans="3:9">
      <c r="C521" s="520" t="s">
        <v>3328</v>
      </c>
      <c r="D521" s="520" t="s">
        <v>3329</v>
      </c>
      <c r="E521">
        <v>-74377.56464815732</v>
      </c>
      <c r="F521" s="520" t="s">
        <v>476</v>
      </c>
      <c r="G521">
        <v>-74377.56464815732</v>
      </c>
      <c r="H521" s="520" t="s">
        <v>476</v>
      </c>
      <c r="I521">
        <v>74377.56464815732</v>
      </c>
    </row>
    <row r="522" spans="3:9">
      <c r="C522" s="520" t="s">
        <v>3330</v>
      </c>
      <c r="D522" s="520" t="s">
        <v>3331</v>
      </c>
      <c r="E522" s="520" t="s">
        <v>476</v>
      </c>
      <c r="F522" s="520" t="s">
        <v>476</v>
      </c>
      <c r="G522" s="520" t="s">
        <v>476</v>
      </c>
      <c r="H522" s="520" t="s">
        <v>476</v>
      </c>
      <c r="I522" s="520" t="s">
        <v>476</v>
      </c>
    </row>
    <row r="523" spans="3:9">
      <c r="C523" s="520" t="s">
        <v>3332</v>
      </c>
      <c r="D523" s="520" t="s">
        <v>3333</v>
      </c>
      <c r="E523" s="520" t="s">
        <v>476</v>
      </c>
      <c r="F523" s="520" t="s">
        <v>476</v>
      </c>
      <c r="G523" s="520" t="s">
        <v>476</v>
      </c>
      <c r="H523" s="520" t="s">
        <v>476</v>
      </c>
      <c r="I523" s="520" t="s">
        <v>476</v>
      </c>
    </row>
    <row r="524" spans="3:9">
      <c r="C524" s="520" t="s">
        <v>3334</v>
      </c>
      <c r="D524" s="520" t="s">
        <v>3335</v>
      </c>
      <c r="E524">
        <v>-30964.281948016174</v>
      </c>
      <c r="F524" s="520" t="s">
        <v>476</v>
      </c>
      <c r="G524">
        <v>-30964.281948016174</v>
      </c>
      <c r="H524" s="520" t="s">
        <v>476</v>
      </c>
      <c r="I524">
        <v>30964.281948016174</v>
      </c>
    </row>
    <row r="525" spans="3:9">
      <c r="C525" s="520" t="s">
        <v>1001</v>
      </c>
      <c r="D525" s="520" t="s">
        <v>1002</v>
      </c>
      <c r="E525">
        <v>0</v>
      </c>
      <c r="F525" s="520" t="s">
        <v>476</v>
      </c>
      <c r="G525">
        <v>0</v>
      </c>
      <c r="H525" s="520" t="s">
        <v>476</v>
      </c>
      <c r="I525">
        <v>0</v>
      </c>
    </row>
    <row r="526" spans="3:9">
      <c r="C526" s="520" t="s">
        <v>991</v>
      </c>
      <c r="D526" s="520" t="s">
        <v>964</v>
      </c>
      <c r="E526">
        <v>0</v>
      </c>
      <c r="F526" s="520" t="s">
        <v>476</v>
      </c>
      <c r="G526">
        <v>0</v>
      </c>
      <c r="H526" s="520" t="s">
        <v>476</v>
      </c>
      <c r="I526">
        <v>0</v>
      </c>
    </row>
    <row r="527" spans="3:9">
      <c r="C527" s="520" t="s">
        <v>3336</v>
      </c>
      <c r="D527" s="520" t="s">
        <v>3337</v>
      </c>
      <c r="E527">
        <v>0</v>
      </c>
      <c r="F527" s="520" t="s">
        <v>476</v>
      </c>
      <c r="G527">
        <v>0</v>
      </c>
      <c r="H527" s="520" t="s">
        <v>476</v>
      </c>
      <c r="I527">
        <v>0</v>
      </c>
    </row>
    <row r="528" spans="3:9">
      <c r="C528" s="520" t="s">
        <v>3338</v>
      </c>
      <c r="D528" s="520" t="s">
        <v>3339</v>
      </c>
      <c r="E528">
        <v>2.7684501638880362E-12</v>
      </c>
      <c r="F528" s="520" t="s">
        <v>476</v>
      </c>
      <c r="G528">
        <v>2.7684501638880362E-12</v>
      </c>
      <c r="H528" s="520" t="s">
        <v>476</v>
      </c>
      <c r="I528">
        <v>-2.7684501638880362E-12</v>
      </c>
    </row>
    <row r="529" spans="3:9">
      <c r="C529" s="520" t="s">
        <v>3340</v>
      </c>
      <c r="D529" s="520" t="s">
        <v>3341</v>
      </c>
      <c r="E529">
        <v>0</v>
      </c>
      <c r="F529" s="520" t="s">
        <v>476</v>
      </c>
      <c r="G529">
        <v>0</v>
      </c>
      <c r="H529" s="520" t="s">
        <v>476</v>
      </c>
      <c r="I529">
        <v>0</v>
      </c>
    </row>
    <row r="530" spans="3:9">
      <c r="C530" s="520" t="s">
        <v>3342</v>
      </c>
      <c r="D530" s="520" t="s">
        <v>3343</v>
      </c>
      <c r="E530">
        <v>0</v>
      </c>
      <c r="F530" s="520" t="s">
        <v>476</v>
      </c>
      <c r="G530">
        <v>0</v>
      </c>
      <c r="H530" s="520" t="s">
        <v>476</v>
      </c>
      <c r="I530">
        <v>0</v>
      </c>
    </row>
    <row r="531" spans="3:9">
      <c r="C531" s="520" t="s">
        <v>3344</v>
      </c>
      <c r="D531" s="520" t="s">
        <v>3345</v>
      </c>
      <c r="E531">
        <v>0</v>
      </c>
      <c r="F531" s="520" t="s">
        <v>476</v>
      </c>
      <c r="G531">
        <v>0</v>
      </c>
      <c r="H531" s="520" t="s">
        <v>476</v>
      </c>
      <c r="I531">
        <v>0</v>
      </c>
    </row>
    <row r="532" spans="3:9">
      <c r="C532" s="520" t="s">
        <v>3346</v>
      </c>
      <c r="D532" s="520" t="s">
        <v>3347</v>
      </c>
      <c r="E532">
        <v>0</v>
      </c>
      <c r="F532" s="520" t="s">
        <v>476</v>
      </c>
      <c r="G532">
        <v>0</v>
      </c>
      <c r="H532" s="520" t="s">
        <v>476</v>
      </c>
      <c r="I532">
        <v>0</v>
      </c>
    </row>
    <row r="533" spans="3:9">
      <c r="C533" s="520" t="s">
        <v>3348</v>
      </c>
      <c r="D533" s="520" t="s">
        <v>3349</v>
      </c>
      <c r="E533">
        <v>0</v>
      </c>
      <c r="F533" s="520" t="s">
        <v>476</v>
      </c>
      <c r="G533">
        <v>0</v>
      </c>
      <c r="H533" s="520" t="s">
        <v>476</v>
      </c>
      <c r="I533">
        <v>0</v>
      </c>
    </row>
    <row r="534" spans="3:9">
      <c r="C534" s="520" t="s">
        <v>3350</v>
      </c>
      <c r="D534" s="520" t="s">
        <v>3351</v>
      </c>
      <c r="E534">
        <v>0</v>
      </c>
      <c r="F534" s="520" t="s">
        <v>476</v>
      </c>
      <c r="G534">
        <v>0</v>
      </c>
      <c r="H534" s="520" t="s">
        <v>476</v>
      </c>
      <c r="I534">
        <v>0</v>
      </c>
    </row>
    <row r="535" spans="3:9">
      <c r="C535" s="520" t="s">
        <v>3352</v>
      </c>
      <c r="D535" s="520" t="s">
        <v>3353</v>
      </c>
      <c r="E535" s="520" t="s">
        <v>476</v>
      </c>
      <c r="F535" s="520" t="s">
        <v>476</v>
      </c>
      <c r="G535" s="520" t="s">
        <v>476</v>
      </c>
      <c r="H535" s="520" t="s">
        <v>476</v>
      </c>
      <c r="I535" s="520" t="s">
        <v>476</v>
      </c>
    </row>
    <row r="536" spans="3:9">
      <c r="C536" s="520" t="s">
        <v>3354</v>
      </c>
      <c r="D536" s="520" t="s">
        <v>3355</v>
      </c>
      <c r="E536">
        <v>-78496.553558849962</v>
      </c>
      <c r="F536" s="520" t="s">
        <v>476</v>
      </c>
      <c r="G536">
        <v>-78496.553558849962</v>
      </c>
      <c r="H536" s="520" t="s">
        <v>476</v>
      </c>
      <c r="I536">
        <v>78496.553558849962</v>
      </c>
    </row>
    <row r="537" spans="3:9">
      <c r="C537" s="520" t="s">
        <v>3356</v>
      </c>
      <c r="D537" s="520" t="s">
        <v>3357</v>
      </c>
      <c r="E537">
        <v>0</v>
      </c>
      <c r="F537" s="520" t="s">
        <v>476</v>
      </c>
      <c r="G537">
        <v>0</v>
      </c>
      <c r="H537" s="520" t="s">
        <v>476</v>
      </c>
      <c r="I537">
        <v>0</v>
      </c>
    </row>
    <row r="538" spans="3:9">
      <c r="C538" s="520" t="s">
        <v>3358</v>
      </c>
      <c r="D538" s="520" t="s">
        <v>3359</v>
      </c>
      <c r="E538" s="520" t="s">
        <v>476</v>
      </c>
      <c r="F538" s="520" t="s">
        <v>476</v>
      </c>
      <c r="G538" s="520" t="s">
        <v>476</v>
      </c>
      <c r="H538" s="520" t="s">
        <v>476</v>
      </c>
      <c r="I538" s="520" t="s">
        <v>476</v>
      </c>
    </row>
    <row r="539" spans="3:9">
      <c r="C539" s="520" t="s">
        <v>3360</v>
      </c>
      <c r="D539" s="520" t="s">
        <v>3361</v>
      </c>
      <c r="E539">
        <v>0</v>
      </c>
      <c r="F539" s="520" t="s">
        <v>476</v>
      </c>
      <c r="G539">
        <v>0</v>
      </c>
      <c r="H539" s="520" t="s">
        <v>476</v>
      </c>
      <c r="I539">
        <v>0</v>
      </c>
    </row>
    <row r="540" spans="3:9">
      <c r="C540" s="520" t="s">
        <v>3362</v>
      </c>
      <c r="D540" s="520" t="s">
        <v>3363</v>
      </c>
      <c r="E540">
        <v>0</v>
      </c>
      <c r="F540" s="520" t="s">
        <v>476</v>
      </c>
      <c r="G540">
        <v>0</v>
      </c>
      <c r="H540" s="520" t="s">
        <v>476</v>
      </c>
      <c r="I540">
        <v>0</v>
      </c>
    </row>
    <row r="541" spans="3:9">
      <c r="C541" s="520" t="s">
        <v>3364</v>
      </c>
      <c r="D541" s="520" t="s">
        <v>3365</v>
      </c>
      <c r="E541">
        <v>-315189.52011287503</v>
      </c>
      <c r="F541" s="520" t="s">
        <v>476</v>
      </c>
      <c r="G541">
        <v>-315189.52011287503</v>
      </c>
      <c r="H541" s="520" t="s">
        <v>476</v>
      </c>
      <c r="I541">
        <v>315189.52011287503</v>
      </c>
    </row>
    <row r="542" spans="3:9">
      <c r="C542" s="520" t="s">
        <v>3366</v>
      </c>
      <c r="D542" s="520" t="s">
        <v>3367</v>
      </c>
      <c r="E542">
        <v>0</v>
      </c>
      <c r="F542" s="520" t="s">
        <v>476</v>
      </c>
      <c r="G542">
        <v>0</v>
      </c>
      <c r="H542" s="520" t="s">
        <v>476</v>
      </c>
      <c r="I542">
        <v>0</v>
      </c>
    </row>
    <row r="543" spans="3:9">
      <c r="C543" s="520" t="s">
        <v>3368</v>
      </c>
      <c r="D543" s="520" t="s">
        <v>3369</v>
      </c>
      <c r="E543">
        <v>0</v>
      </c>
      <c r="F543" s="520" t="s">
        <v>476</v>
      </c>
      <c r="G543">
        <v>0</v>
      </c>
      <c r="H543" s="520" t="s">
        <v>476</v>
      </c>
      <c r="I543">
        <v>0</v>
      </c>
    </row>
    <row r="544" spans="3:9">
      <c r="C544" s="520" t="s">
        <v>3370</v>
      </c>
      <c r="D544" s="520" t="s">
        <v>3371</v>
      </c>
      <c r="E544">
        <v>0</v>
      </c>
      <c r="F544" s="520" t="s">
        <v>476</v>
      </c>
      <c r="G544">
        <v>0</v>
      </c>
      <c r="H544" s="520" t="s">
        <v>476</v>
      </c>
      <c r="I544">
        <v>0</v>
      </c>
    </row>
    <row r="545" spans="3:9">
      <c r="C545" s="520" t="s">
        <v>3372</v>
      </c>
      <c r="D545" s="520" t="s">
        <v>3373</v>
      </c>
      <c r="E545">
        <v>0</v>
      </c>
      <c r="F545" s="520" t="s">
        <v>476</v>
      </c>
      <c r="G545">
        <v>0</v>
      </c>
      <c r="H545" s="520" t="s">
        <v>476</v>
      </c>
      <c r="I545">
        <v>0</v>
      </c>
    </row>
    <row r="546" spans="3:9">
      <c r="C546" s="520" t="s">
        <v>3374</v>
      </c>
      <c r="D546" s="520" t="s">
        <v>3375</v>
      </c>
      <c r="E546">
        <v>0</v>
      </c>
      <c r="F546" s="520" t="s">
        <v>476</v>
      </c>
      <c r="G546">
        <v>0</v>
      </c>
      <c r="H546" s="520" t="s">
        <v>476</v>
      </c>
      <c r="I546">
        <v>0</v>
      </c>
    </row>
    <row r="547" spans="3:9">
      <c r="C547" s="520" t="s">
        <v>3376</v>
      </c>
      <c r="D547" s="520" t="s">
        <v>3377</v>
      </c>
      <c r="E547">
        <v>0</v>
      </c>
      <c r="F547" s="520" t="s">
        <v>476</v>
      </c>
      <c r="G547">
        <v>0</v>
      </c>
      <c r="H547" s="520" t="s">
        <v>476</v>
      </c>
      <c r="I547">
        <v>0</v>
      </c>
    </row>
    <row r="548" spans="3:9">
      <c r="C548" s="520" t="s">
        <v>3378</v>
      </c>
      <c r="D548" s="520" t="s">
        <v>3379</v>
      </c>
      <c r="E548">
        <v>0</v>
      </c>
      <c r="F548" s="520" t="s">
        <v>476</v>
      </c>
      <c r="G548">
        <v>0</v>
      </c>
      <c r="H548" s="520" t="s">
        <v>476</v>
      </c>
      <c r="I548">
        <v>0</v>
      </c>
    </row>
    <row r="549" spans="3:9">
      <c r="C549" s="520" t="s">
        <v>3380</v>
      </c>
      <c r="D549" s="520" t="s">
        <v>3381</v>
      </c>
      <c r="E549">
        <v>0</v>
      </c>
      <c r="F549" s="520" t="s">
        <v>476</v>
      </c>
      <c r="G549">
        <v>0</v>
      </c>
      <c r="H549" s="520" t="s">
        <v>476</v>
      </c>
      <c r="I549">
        <v>0</v>
      </c>
    </row>
    <row r="550" spans="3:9">
      <c r="C550" s="520" t="s">
        <v>3382</v>
      </c>
      <c r="D550" s="520" t="s">
        <v>3383</v>
      </c>
      <c r="E550">
        <v>0</v>
      </c>
      <c r="F550" s="520" t="s">
        <v>476</v>
      </c>
      <c r="G550">
        <v>0</v>
      </c>
      <c r="H550" s="520" t="s">
        <v>476</v>
      </c>
      <c r="I550">
        <v>0</v>
      </c>
    </row>
    <row r="551" spans="3:9">
      <c r="C551" s="520" t="s">
        <v>3384</v>
      </c>
      <c r="D551" s="520" t="s">
        <v>3385</v>
      </c>
      <c r="E551">
        <v>0</v>
      </c>
      <c r="F551" s="520" t="s">
        <v>476</v>
      </c>
      <c r="G551">
        <v>0</v>
      </c>
      <c r="H551" s="520" t="s">
        <v>476</v>
      </c>
      <c r="I551">
        <v>0</v>
      </c>
    </row>
    <row r="552" spans="3:9">
      <c r="C552" s="520" t="s">
        <v>3386</v>
      </c>
      <c r="D552" s="520" t="s">
        <v>3387</v>
      </c>
      <c r="E552">
        <v>0</v>
      </c>
      <c r="F552" s="520" t="s">
        <v>476</v>
      </c>
      <c r="G552">
        <v>0</v>
      </c>
      <c r="H552" s="520" t="s">
        <v>476</v>
      </c>
      <c r="I552">
        <v>0</v>
      </c>
    </row>
    <row r="553" spans="3:9">
      <c r="C553" s="520" t="s">
        <v>3388</v>
      </c>
      <c r="D553" s="520" t="s">
        <v>3389</v>
      </c>
      <c r="E553">
        <v>0</v>
      </c>
      <c r="F553" s="520" t="s">
        <v>476</v>
      </c>
      <c r="G553">
        <v>0</v>
      </c>
      <c r="H553" s="520" t="s">
        <v>476</v>
      </c>
      <c r="I553">
        <v>0</v>
      </c>
    </row>
    <row r="554" spans="3:9">
      <c r="C554" s="520" t="s">
        <v>3390</v>
      </c>
      <c r="D554" s="520" t="s">
        <v>3391</v>
      </c>
      <c r="E554">
        <v>918243.99347629014</v>
      </c>
      <c r="F554" s="520" t="s">
        <v>476</v>
      </c>
      <c r="G554">
        <v>918243.99347629014</v>
      </c>
      <c r="H554" s="520" t="s">
        <v>476</v>
      </c>
      <c r="I554">
        <v>-918243.99347629014</v>
      </c>
    </row>
    <row r="555" spans="3:9">
      <c r="C555" s="520" t="s">
        <v>3392</v>
      </c>
      <c r="D555" s="520" t="s">
        <v>3393</v>
      </c>
      <c r="E555">
        <v>0</v>
      </c>
      <c r="F555" s="520" t="s">
        <v>476</v>
      </c>
      <c r="G555">
        <v>0</v>
      </c>
      <c r="H555" s="520" t="s">
        <v>476</v>
      </c>
      <c r="I555">
        <v>0</v>
      </c>
    </row>
    <row r="556" spans="3:9">
      <c r="C556" s="520" t="s">
        <v>3394</v>
      </c>
      <c r="D556" s="520" t="s">
        <v>3395</v>
      </c>
      <c r="E556">
        <v>0</v>
      </c>
      <c r="F556" s="520" t="s">
        <v>476</v>
      </c>
      <c r="G556">
        <v>0</v>
      </c>
      <c r="H556" s="520" t="s">
        <v>476</v>
      </c>
      <c r="I556">
        <v>0</v>
      </c>
    </row>
    <row r="557" spans="3:9">
      <c r="C557" s="520" t="s">
        <v>3396</v>
      </c>
      <c r="D557" s="520" t="s">
        <v>3397</v>
      </c>
      <c r="E557">
        <v>0</v>
      </c>
      <c r="F557" s="520" t="s">
        <v>476</v>
      </c>
      <c r="G557">
        <v>0</v>
      </c>
      <c r="H557" s="520" t="s">
        <v>476</v>
      </c>
      <c r="I557">
        <v>0</v>
      </c>
    </row>
    <row r="558" spans="3:9">
      <c r="C558" s="520" t="s">
        <v>3398</v>
      </c>
      <c r="D558" s="520" t="s">
        <v>3399</v>
      </c>
      <c r="E558">
        <v>0</v>
      </c>
      <c r="F558" s="520" t="s">
        <v>476</v>
      </c>
      <c r="G558">
        <v>0</v>
      </c>
      <c r="H558" s="520" t="s">
        <v>476</v>
      </c>
      <c r="I558">
        <v>0</v>
      </c>
    </row>
    <row r="559" spans="3:9">
      <c r="C559" s="520" t="s">
        <v>3400</v>
      </c>
      <c r="D559" s="520" t="s">
        <v>3401</v>
      </c>
      <c r="E559">
        <v>0</v>
      </c>
      <c r="F559" s="520" t="s">
        <v>476</v>
      </c>
      <c r="G559">
        <v>0</v>
      </c>
      <c r="H559" s="520" t="s">
        <v>476</v>
      </c>
      <c r="I559">
        <v>0</v>
      </c>
    </row>
    <row r="560" spans="3:9">
      <c r="C560" s="520" t="s">
        <v>3402</v>
      </c>
      <c r="D560" s="520" t="s">
        <v>3403</v>
      </c>
      <c r="E560">
        <v>0</v>
      </c>
      <c r="F560" s="520" t="s">
        <v>476</v>
      </c>
      <c r="G560">
        <v>0</v>
      </c>
      <c r="H560" s="520" t="s">
        <v>476</v>
      </c>
      <c r="I560">
        <v>0</v>
      </c>
    </row>
    <row r="561" spans="3:9">
      <c r="C561" s="520" t="s">
        <v>3404</v>
      </c>
      <c r="D561" s="520" t="s">
        <v>3405</v>
      </c>
      <c r="E561">
        <v>0</v>
      </c>
      <c r="F561" s="520" t="s">
        <v>476</v>
      </c>
      <c r="G561">
        <v>0</v>
      </c>
      <c r="H561" s="520" t="s">
        <v>476</v>
      </c>
      <c r="I561">
        <v>0</v>
      </c>
    </row>
    <row r="562" spans="3:9">
      <c r="C562" s="520" t="s">
        <v>3406</v>
      </c>
      <c r="D562" s="520" t="s">
        <v>3407</v>
      </c>
      <c r="E562">
        <v>0</v>
      </c>
      <c r="F562" s="520" t="s">
        <v>476</v>
      </c>
      <c r="G562">
        <v>0</v>
      </c>
      <c r="H562" s="520" t="s">
        <v>476</v>
      </c>
      <c r="I562">
        <v>0</v>
      </c>
    </row>
    <row r="563" spans="3:9">
      <c r="C563" s="520" t="s">
        <v>3408</v>
      </c>
      <c r="D563" s="520" t="s">
        <v>3409</v>
      </c>
      <c r="E563" s="520" t="s">
        <v>476</v>
      </c>
      <c r="F563" s="520" t="s">
        <v>476</v>
      </c>
      <c r="G563" s="520" t="s">
        <v>476</v>
      </c>
      <c r="H563" s="520" t="s">
        <v>476</v>
      </c>
      <c r="I563" s="520" t="s">
        <v>476</v>
      </c>
    </row>
    <row r="564" spans="3:9">
      <c r="C564" s="520" t="s">
        <v>3410</v>
      </c>
      <c r="D564" s="520" t="s">
        <v>3411</v>
      </c>
      <c r="E564">
        <v>0</v>
      </c>
      <c r="F564" s="520" t="s">
        <v>476</v>
      </c>
      <c r="G564">
        <v>0</v>
      </c>
      <c r="H564" s="520" t="s">
        <v>476</v>
      </c>
      <c r="I564">
        <v>0</v>
      </c>
    </row>
    <row r="565" spans="3:9">
      <c r="C565" s="520" t="s">
        <v>3412</v>
      </c>
      <c r="D565" s="520" t="s">
        <v>3413</v>
      </c>
      <c r="E565">
        <v>-51458.745669663738</v>
      </c>
      <c r="F565" s="520" t="s">
        <v>476</v>
      </c>
      <c r="G565">
        <v>-51458.745669663738</v>
      </c>
      <c r="H565" s="520" t="s">
        <v>476</v>
      </c>
      <c r="I565">
        <v>51458.745669663738</v>
      </c>
    </row>
    <row r="566" spans="3:9">
      <c r="C566" s="520" t="s">
        <v>3414</v>
      </c>
      <c r="D566" s="520" t="s">
        <v>3415</v>
      </c>
      <c r="E566">
        <v>-25976.770650551403</v>
      </c>
      <c r="F566" s="520" t="s">
        <v>476</v>
      </c>
      <c r="G566">
        <v>-25976.770650551403</v>
      </c>
      <c r="H566" s="520" t="s">
        <v>476</v>
      </c>
      <c r="I566">
        <v>25976.770650551403</v>
      </c>
    </row>
    <row r="567" spans="3:9">
      <c r="C567" s="520" t="s">
        <v>3416</v>
      </c>
      <c r="D567" s="520" t="s">
        <v>3417</v>
      </c>
      <c r="E567">
        <v>-29751.025859262932</v>
      </c>
      <c r="F567" s="520" t="s">
        <v>476</v>
      </c>
      <c r="G567">
        <v>-29751.025859262932</v>
      </c>
      <c r="H567" s="520" t="s">
        <v>476</v>
      </c>
      <c r="I567">
        <v>29751.025859262932</v>
      </c>
    </row>
    <row r="568" spans="3:9">
      <c r="C568" s="520" t="s">
        <v>3418</v>
      </c>
      <c r="D568" s="520" t="s">
        <v>3419</v>
      </c>
      <c r="E568">
        <v>0</v>
      </c>
      <c r="F568" s="520" t="s">
        <v>476</v>
      </c>
      <c r="G568">
        <v>0</v>
      </c>
      <c r="H568" s="520" t="s">
        <v>476</v>
      </c>
      <c r="I568">
        <v>0</v>
      </c>
    </row>
    <row r="569" spans="3:9">
      <c r="C569" s="520" t="s">
        <v>3420</v>
      </c>
      <c r="D569" s="520" t="s">
        <v>3421</v>
      </c>
      <c r="E569">
        <v>-33456.230203392246</v>
      </c>
      <c r="F569" s="520" t="s">
        <v>476</v>
      </c>
      <c r="G569">
        <v>-33456.230203392246</v>
      </c>
      <c r="H569" s="520" t="s">
        <v>476</v>
      </c>
      <c r="I569">
        <v>33456.230203392246</v>
      </c>
    </row>
    <row r="570" spans="3:9">
      <c r="C570" s="520" t="s">
        <v>3422</v>
      </c>
      <c r="D570" s="520" t="s">
        <v>3423</v>
      </c>
      <c r="E570">
        <v>0</v>
      </c>
      <c r="F570" s="520" t="s">
        <v>476</v>
      </c>
      <c r="G570">
        <v>0</v>
      </c>
      <c r="H570" s="520" t="s">
        <v>476</v>
      </c>
      <c r="I570">
        <v>0</v>
      </c>
    </row>
    <row r="571" spans="3:9">
      <c r="C571" s="520" t="s">
        <v>3424</v>
      </c>
      <c r="D571" s="520" t="s">
        <v>3425</v>
      </c>
      <c r="E571">
        <v>0</v>
      </c>
      <c r="F571" s="520" t="s">
        <v>476</v>
      </c>
      <c r="G571">
        <v>0</v>
      </c>
      <c r="H571" s="520" t="s">
        <v>476</v>
      </c>
      <c r="I571">
        <v>0</v>
      </c>
    </row>
    <row r="572" spans="3:9">
      <c r="C572" s="520" t="s">
        <v>3426</v>
      </c>
      <c r="D572" s="520" t="s">
        <v>3427</v>
      </c>
      <c r="E572">
        <v>0</v>
      </c>
      <c r="F572" s="520" t="s">
        <v>476</v>
      </c>
      <c r="G572">
        <v>0</v>
      </c>
      <c r="H572" s="520" t="s">
        <v>476</v>
      </c>
      <c r="I572">
        <v>0</v>
      </c>
    </row>
    <row r="573" spans="3:9">
      <c r="C573" s="520" t="s">
        <v>3428</v>
      </c>
      <c r="D573" s="520" t="s">
        <v>3429</v>
      </c>
      <c r="E573">
        <v>0</v>
      </c>
      <c r="F573" s="520" t="s">
        <v>476</v>
      </c>
      <c r="G573">
        <v>0</v>
      </c>
      <c r="H573" s="520" t="s">
        <v>476</v>
      </c>
      <c r="I573">
        <v>0</v>
      </c>
    </row>
    <row r="574" spans="3:9">
      <c r="C574" s="520" t="s">
        <v>3430</v>
      </c>
      <c r="D574" s="520" t="s">
        <v>3431</v>
      </c>
      <c r="E574">
        <v>0</v>
      </c>
      <c r="F574" s="520" t="s">
        <v>476</v>
      </c>
      <c r="G574">
        <v>0</v>
      </c>
      <c r="H574" s="520" t="s">
        <v>476</v>
      </c>
      <c r="I574">
        <v>0</v>
      </c>
    </row>
    <row r="575" spans="3:9">
      <c r="C575" s="520" t="s">
        <v>3432</v>
      </c>
      <c r="D575" s="520" t="s">
        <v>3433</v>
      </c>
      <c r="E575">
        <v>0</v>
      </c>
      <c r="F575" s="520" t="s">
        <v>476</v>
      </c>
      <c r="G575">
        <v>0</v>
      </c>
      <c r="H575" s="520" t="s">
        <v>476</v>
      </c>
      <c r="I575">
        <v>0</v>
      </c>
    </row>
    <row r="576" spans="3:9">
      <c r="C576" s="520" t="s">
        <v>3434</v>
      </c>
      <c r="D576" s="520" t="s">
        <v>3435</v>
      </c>
      <c r="E576">
        <v>0</v>
      </c>
      <c r="F576" s="520" t="s">
        <v>476</v>
      </c>
      <c r="G576">
        <v>0</v>
      </c>
      <c r="H576" s="520" t="s">
        <v>476</v>
      </c>
      <c r="I576">
        <v>0</v>
      </c>
    </row>
    <row r="577" spans="3:9">
      <c r="C577" s="520" t="s">
        <v>3436</v>
      </c>
      <c r="D577" s="520" t="s">
        <v>3437</v>
      </c>
      <c r="E577">
        <v>-976471.66228388424</v>
      </c>
      <c r="F577" s="520" t="s">
        <v>476</v>
      </c>
      <c r="G577">
        <v>-976471.66228388424</v>
      </c>
      <c r="H577" s="520" t="s">
        <v>476</v>
      </c>
      <c r="I577">
        <v>976471.66228388424</v>
      </c>
    </row>
    <row r="578" spans="3:9">
      <c r="C578" s="520" t="s">
        <v>3438</v>
      </c>
      <c r="D578" s="520" t="s">
        <v>3439</v>
      </c>
      <c r="E578">
        <v>0</v>
      </c>
      <c r="F578" s="520" t="s">
        <v>476</v>
      </c>
      <c r="G578">
        <v>0</v>
      </c>
      <c r="H578" s="520" t="s">
        <v>476</v>
      </c>
      <c r="I578">
        <v>0</v>
      </c>
    </row>
    <row r="579" spans="3:9">
      <c r="C579" s="520" t="s">
        <v>3440</v>
      </c>
      <c r="D579" s="520" t="s">
        <v>3441</v>
      </c>
      <c r="E579">
        <v>-140691.27328233642</v>
      </c>
      <c r="F579" s="520" t="s">
        <v>476</v>
      </c>
      <c r="G579">
        <v>-140691.27328233642</v>
      </c>
      <c r="H579" s="520" t="s">
        <v>476</v>
      </c>
      <c r="I579">
        <v>140691.27328233642</v>
      </c>
    </row>
    <row r="580" spans="3:9">
      <c r="C580" s="520" t="s">
        <v>3442</v>
      </c>
      <c r="D580" s="520" t="s">
        <v>3443</v>
      </c>
      <c r="E580">
        <v>-6434.8027077282632</v>
      </c>
      <c r="F580" s="520" t="s">
        <v>476</v>
      </c>
      <c r="G580">
        <v>-6434.8027077282632</v>
      </c>
      <c r="H580" s="520" t="s">
        <v>476</v>
      </c>
      <c r="I580">
        <v>6434.8027077282632</v>
      </c>
    </row>
    <row r="581" spans="3:9">
      <c r="C581" s="520" t="s">
        <v>3444</v>
      </c>
      <c r="D581" s="520" t="s">
        <v>3445</v>
      </c>
      <c r="E581">
        <v>0</v>
      </c>
      <c r="F581" s="520" t="s">
        <v>476</v>
      </c>
      <c r="G581">
        <v>0</v>
      </c>
      <c r="H581" s="520" t="s">
        <v>476</v>
      </c>
      <c r="I581">
        <v>0</v>
      </c>
    </row>
    <row r="582" spans="3:9">
      <c r="C582" s="520" t="s">
        <v>3446</v>
      </c>
      <c r="D582" s="520" t="s">
        <v>3447</v>
      </c>
      <c r="E582">
        <v>0</v>
      </c>
      <c r="F582" s="520" t="s">
        <v>476</v>
      </c>
      <c r="G582">
        <v>0</v>
      </c>
      <c r="H582" s="520" t="s">
        <v>476</v>
      </c>
      <c r="I582">
        <v>0</v>
      </c>
    </row>
    <row r="583" spans="3:9">
      <c r="C583" s="520" t="s">
        <v>3448</v>
      </c>
      <c r="D583" s="520" t="s">
        <v>3449</v>
      </c>
      <c r="E583">
        <v>-34917.28649418518</v>
      </c>
      <c r="F583" s="520" t="s">
        <v>476</v>
      </c>
      <c r="G583">
        <v>-34917.28649418518</v>
      </c>
      <c r="H583" s="520" t="s">
        <v>476</v>
      </c>
      <c r="I583">
        <v>34917.28649418518</v>
      </c>
    </row>
    <row r="584" spans="3:9">
      <c r="C584" s="520" t="s">
        <v>3450</v>
      </c>
      <c r="D584" s="520" t="s">
        <v>3451</v>
      </c>
      <c r="E584">
        <v>-4487.727385899384</v>
      </c>
      <c r="F584" s="520" t="s">
        <v>476</v>
      </c>
      <c r="G584">
        <v>-4487.727385899384</v>
      </c>
      <c r="H584" s="520" t="s">
        <v>476</v>
      </c>
      <c r="I584">
        <v>4487.727385899384</v>
      </c>
    </row>
    <row r="585" spans="3:9">
      <c r="C585" s="520" t="s">
        <v>3452</v>
      </c>
      <c r="D585" s="520" t="s">
        <v>3453</v>
      </c>
      <c r="E585">
        <v>0</v>
      </c>
      <c r="F585" s="520" t="s">
        <v>476</v>
      </c>
      <c r="G585">
        <v>0</v>
      </c>
      <c r="H585" s="520" t="s">
        <v>476</v>
      </c>
      <c r="I585">
        <v>0</v>
      </c>
    </row>
    <row r="586" spans="3:9">
      <c r="C586" s="520" t="s">
        <v>3454</v>
      </c>
      <c r="D586" s="520" t="s">
        <v>3455</v>
      </c>
      <c r="E586">
        <v>-89250.575932551175</v>
      </c>
      <c r="F586" s="520" t="s">
        <v>476</v>
      </c>
      <c r="G586">
        <v>-89250.575932551175</v>
      </c>
      <c r="H586" s="520" t="s">
        <v>476</v>
      </c>
      <c r="I586">
        <v>89250.575932551175</v>
      </c>
    </row>
    <row r="587" spans="3:9">
      <c r="C587" s="520" t="s">
        <v>3456</v>
      </c>
      <c r="D587" s="520" t="s">
        <v>3457</v>
      </c>
      <c r="E587">
        <v>0</v>
      </c>
      <c r="F587" s="520" t="s">
        <v>476</v>
      </c>
      <c r="G587">
        <v>0</v>
      </c>
      <c r="H587" s="520" t="s">
        <v>476</v>
      </c>
      <c r="I587">
        <v>0</v>
      </c>
    </row>
    <row r="588" spans="3:9">
      <c r="C588" s="520" t="s">
        <v>3458</v>
      </c>
      <c r="D588" s="520" t="s">
        <v>3459</v>
      </c>
      <c r="E588">
        <v>-31774.456210383407</v>
      </c>
      <c r="F588" s="520" t="s">
        <v>476</v>
      </c>
      <c r="G588">
        <v>-31774.456210383407</v>
      </c>
      <c r="H588" s="520" t="s">
        <v>476</v>
      </c>
      <c r="I588">
        <v>31774.456210383407</v>
      </c>
    </row>
    <row r="589" spans="3:9">
      <c r="C589" s="520" t="s">
        <v>3460</v>
      </c>
      <c r="D589" s="520" t="s">
        <v>3461</v>
      </c>
      <c r="E589">
        <v>6374434.5186070558</v>
      </c>
      <c r="F589" s="520" t="s">
        <v>476</v>
      </c>
      <c r="G589">
        <v>6374434.5186070558</v>
      </c>
      <c r="H589" s="520" t="s">
        <v>476</v>
      </c>
      <c r="I589">
        <v>-6374434.5186070558</v>
      </c>
    </row>
    <row r="590" spans="3:9">
      <c r="C590" s="520" t="s">
        <v>3462</v>
      </c>
      <c r="D590" s="520" t="s">
        <v>3463</v>
      </c>
      <c r="E590">
        <v>0</v>
      </c>
      <c r="F590" s="520" t="s">
        <v>476</v>
      </c>
      <c r="G590">
        <v>0</v>
      </c>
      <c r="H590" s="520" t="s">
        <v>476</v>
      </c>
      <c r="I590">
        <v>0</v>
      </c>
    </row>
    <row r="591" spans="3:9">
      <c r="C591" s="520" t="s">
        <v>3464</v>
      </c>
      <c r="D591" s="520" t="s">
        <v>3465</v>
      </c>
      <c r="E591">
        <v>0</v>
      </c>
      <c r="F591" s="520" t="s">
        <v>476</v>
      </c>
      <c r="G591">
        <v>0</v>
      </c>
      <c r="H591" s="520" t="s">
        <v>476</v>
      </c>
      <c r="I591">
        <v>0</v>
      </c>
    </row>
    <row r="592" spans="3:9">
      <c r="C592" s="520" t="s">
        <v>3466</v>
      </c>
      <c r="D592" s="520" t="s">
        <v>3467</v>
      </c>
      <c r="E592">
        <v>0</v>
      </c>
      <c r="F592" s="520" t="s">
        <v>476</v>
      </c>
      <c r="G592">
        <v>0</v>
      </c>
      <c r="H592" s="520" t="s">
        <v>476</v>
      </c>
      <c r="I592">
        <v>0</v>
      </c>
    </row>
    <row r="593" spans="3:9">
      <c r="C593" s="520" t="s">
        <v>3468</v>
      </c>
      <c r="D593" s="520" t="s">
        <v>3469</v>
      </c>
      <c r="E593">
        <v>446567.3523486557</v>
      </c>
      <c r="F593" s="520" t="s">
        <v>476</v>
      </c>
      <c r="G593">
        <v>446567.3523486557</v>
      </c>
      <c r="H593" s="520" t="s">
        <v>476</v>
      </c>
      <c r="I593">
        <v>-446567.3523486557</v>
      </c>
    </row>
    <row r="594" spans="3:9">
      <c r="C594" s="520" t="s">
        <v>3470</v>
      </c>
      <c r="D594" s="520" t="s">
        <v>3471</v>
      </c>
      <c r="E594">
        <v>0</v>
      </c>
      <c r="F594" s="520" t="s">
        <v>476</v>
      </c>
      <c r="G594">
        <v>0</v>
      </c>
      <c r="H594" s="520" t="s">
        <v>476</v>
      </c>
      <c r="I594">
        <v>0</v>
      </c>
    </row>
    <row r="595" spans="3:9">
      <c r="C595" s="520" t="s">
        <v>1031</v>
      </c>
      <c r="D595" s="520" t="s">
        <v>1032</v>
      </c>
      <c r="E595">
        <v>2564825.868201551</v>
      </c>
      <c r="F595">
        <v>14804400.478456059</v>
      </c>
      <c r="G595">
        <v>2564825.868201551</v>
      </c>
      <c r="H595">
        <v>14804400.478456059</v>
      </c>
      <c r="I595">
        <v>12239574.610254508</v>
      </c>
    </row>
    <row r="596" spans="3:9">
      <c r="C596" s="520" t="s">
        <v>905</v>
      </c>
      <c r="D596" s="520" t="s">
        <v>986</v>
      </c>
      <c r="E596">
        <v>0</v>
      </c>
      <c r="F596" s="520" t="s">
        <v>476</v>
      </c>
      <c r="G596">
        <v>0</v>
      </c>
      <c r="H596" s="520" t="s">
        <v>476</v>
      </c>
      <c r="I596">
        <v>0</v>
      </c>
    </row>
    <row r="597" spans="3:9">
      <c r="C597" s="520" t="s">
        <v>1577</v>
      </c>
      <c r="D597" s="520" t="s">
        <v>1578</v>
      </c>
      <c r="E597">
        <v>0</v>
      </c>
      <c r="F597" s="520" t="s">
        <v>476</v>
      </c>
      <c r="G597">
        <v>0</v>
      </c>
      <c r="H597" s="520" t="s">
        <v>476</v>
      </c>
      <c r="I597">
        <v>0</v>
      </c>
    </row>
    <row r="598" spans="3:9">
      <c r="C598" s="520" t="s">
        <v>206</v>
      </c>
      <c r="D598" s="520" t="s">
        <v>398</v>
      </c>
      <c r="E598">
        <v>0</v>
      </c>
      <c r="F598" s="520" t="s">
        <v>476</v>
      </c>
      <c r="G598">
        <v>0</v>
      </c>
      <c r="H598" s="520" t="s">
        <v>476</v>
      </c>
      <c r="I598">
        <v>0</v>
      </c>
    </row>
    <row r="599" spans="3:9">
      <c r="C599" s="520" t="s">
        <v>874</v>
      </c>
      <c r="D599" s="520" t="s">
        <v>399</v>
      </c>
      <c r="E599">
        <v>126500</v>
      </c>
      <c r="F599">
        <v>126500</v>
      </c>
      <c r="G599">
        <v>126500</v>
      </c>
      <c r="H599">
        <v>126500</v>
      </c>
      <c r="I599">
        <v>0</v>
      </c>
    </row>
    <row r="600" spans="3:9">
      <c r="C600" s="520" t="s">
        <v>1579</v>
      </c>
      <c r="D600" s="520" t="s">
        <v>1580</v>
      </c>
      <c r="E600">
        <v>0</v>
      </c>
      <c r="F600" s="520" t="s">
        <v>476</v>
      </c>
      <c r="G600">
        <v>0</v>
      </c>
      <c r="H600" s="520" t="s">
        <v>476</v>
      </c>
      <c r="I600">
        <v>0</v>
      </c>
    </row>
    <row r="601" spans="3:9">
      <c r="C601" s="520" t="s">
        <v>1176</v>
      </c>
      <c r="D601" s="520" t="s">
        <v>1177</v>
      </c>
      <c r="E601">
        <v>0</v>
      </c>
      <c r="F601" s="520" t="s">
        <v>476</v>
      </c>
      <c r="G601">
        <v>0</v>
      </c>
      <c r="H601" s="520" t="s">
        <v>476</v>
      </c>
      <c r="I601">
        <v>0</v>
      </c>
    </row>
    <row r="602" spans="3:9">
      <c r="C602" s="520" t="s">
        <v>359</v>
      </c>
      <c r="D602" s="520" t="s">
        <v>1163</v>
      </c>
      <c r="E602">
        <v>0</v>
      </c>
      <c r="F602" s="520" t="s">
        <v>476</v>
      </c>
      <c r="G602">
        <v>0</v>
      </c>
      <c r="H602" s="520" t="s">
        <v>476</v>
      </c>
      <c r="I602">
        <v>0</v>
      </c>
    </row>
    <row r="603" spans="3:9">
      <c r="C603" s="520" t="s">
        <v>1581</v>
      </c>
      <c r="D603" s="520" t="s">
        <v>1582</v>
      </c>
      <c r="E603">
        <v>0</v>
      </c>
      <c r="F603" s="520" t="s">
        <v>476</v>
      </c>
      <c r="G603">
        <v>0</v>
      </c>
      <c r="H603" s="520" t="s">
        <v>476</v>
      </c>
      <c r="I603">
        <v>0</v>
      </c>
    </row>
    <row r="604" spans="3:9">
      <c r="C604" s="520" t="s">
        <v>1583</v>
      </c>
      <c r="D604" s="520" t="s">
        <v>1584</v>
      </c>
      <c r="E604">
        <v>0</v>
      </c>
      <c r="F604" s="520" t="s">
        <v>476</v>
      </c>
      <c r="G604">
        <v>0</v>
      </c>
      <c r="H604" s="520" t="s">
        <v>476</v>
      </c>
      <c r="I604">
        <v>0</v>
      </c>
    </row>
    <row r="605" spans="3:9">
      <c r="C605" s="520" t="s">
        <v>1585</v>
      </c>
      <c r="D605" s="520" t="s">
        <v>1586</v>
      </c>
      <c r="E605">
        <v>0</v>
      </c>
      <c r="F605" s="520" t="s">
        <v>476</v>
      </c>
      <c r="G605">
        <v>0</v>
      </c>
      <c r="H605" s="520" t="s">
        <v>476</v>
      </c>
      <c r="I605">
        <v>0</v>
      </c>
    </row>
    <row r="606" spans="3:9">
      <c r="C606" s="520" t="s">
        <v>1587</v>
      </c>
      <c r="D606" s="520" t="s">
        <v>1588</v>
      </c>
      <c r="E606" s="520" t="s">
        <v>476</v>
      </c>
      <c r="F606" s="520" t="s">
        <v>476</v>
      </c>
      <c r="G606" s="520" t="s">
        <v>476</v>
      </c>
      <c r="H606" s="520" t="s">
        <v>476</v>
      </c>
      <c r="I606" s="520" t="s">
        <v>476</v>
      </c>
    </row>
    <row r="607" spans="3:9">
      <c r="C607" s="520" t="s">
        <v>1589</v>
      </c>
      <c r="D607" s="520" t="s">
        <v>1590</v>
      </c>
      <c r="E607" s="520" t="s">
        <v>476</v>
      </c>
      <c r="F607" s="520" t="s">
        <v>476</v>
      </c>
      <c r="G607" s="520" t="s">
        <v>476</v>
      </c>
      <c r="H607" s="520" t="s">
        <v>476</v>
      </c>
      <c r="I607" s="520" t="s">
        <v>476</v>
      </c>
    </row>
    <row r="608" spans="3:9">
      <c r="C608" s="520" t="s">
        <v>1591</v>
      </c>
      <c r="D608" s="520" t="s">
        <v>1592</v>
      </c>
      <c r="E608">
        <v>0</v>
      </c>
      <c r="F608" s="520" t="s">
        <v>476</v>
      </c>
      <c r="G608">
        <v>0</v>
      </c>
      <c r="H608" s="520" t="s">
        <v>476</v>
      </c>
      <c r="I608">
        <v>0</v>
      </c>
    </row>
    <row r="609" spans="3:9">
      <c r="C609" s="520" t="s">
        <v>906</v>
      </c>
      <c r="D609" s="520" t="s">
        <v>907</v>
      </c>
      <c r="E609">
        <v>0</v>
      </c>
      <c r="F609" s="520" t="s">
        <v>476</v>
      </c>
      <c r="G609">
        <v>0</v>
      </c>
      <c r="H609" s="520" t="s">
        <v>476</v>
      </c>
      <c r="I609">
        <v>0</v>
      </c>
    </row>
    <row r="610" spans="3:9">
      <c r="C610" s="520" t="s">
        <v>1593</v>
      </c>
      <c r="D610" s="520" t="s">
        <v>1594</v>
      </c>
      <c r="E610">
        <v>-46000</v>
      </c>
      <c r="F610" s="520" t="s">
        <v>476</v>
      </c>
      <c r="G610">
        <v>-46000</v>
      </c>
      <c r="H610" s="520" t="s">
        <v>476</v>
      </c>
      <c r="I610">
        <v>46000</v>
      </c>
    </row>
    <row r="611" spans="3:9">
      <c r="C611" s="520" t="s">
        <v>788</v>
      </c>
      <c r="D611" s="520" t="s">
        <v>889</v>
      </c>
      <c r="E611">
        <v>-80500</v>
      </c>
      <c r="F611" s="520" t="s">
        <v>476</v>
      </c>
      <c r="G611">
        <v>-80500</v>
      </c>
      <c r="H611" s="520" t="s">
        <v>476</v>
      </c>
      <c r="I611">
        <v>80500</v>
      </c>
    </row>
    <row r="612" spans="3:9">
      <c r="C612" s="520" t="s">
        <v>1595</v>
      </c>
      <c r="D612" s="520" t="s">
        <v>1596</v>
      </c>
      <c r="E612">
        <v>0</v>
      </c>
      <c r="F612" s="520" t="s">
        <v>476</v>
      </c>
      <c r="G612">
        <v>0</v>
      </c>
      <c r="H612" s="520" t="s">
        <v>476</v>
      </c>
      <c r="I612">
        <v>0</v>
      </c>
    </row>
    <row r="613" spans="3:9">
      <c r="C613" s="520" t="s">
        <v>1316</v>
      </c>
      <c r="D613" s="520" t="s">
        <v>1349</v>
      </c>
      <c r="E613">
        <v>0</v>
      </c>
      <c r="F613">
        <v>126500</v>
      </c>
      <c r="G613">
        <v>0</v>
      </c>
      <c r="H613">
        <v>126500</v>
      </c>
      <c r="I613">
        <v>126500</v>
      </c>
    </row>
    <row r="614" spans="3:9">
      <c r="C614" s="520" t="s">
        <v>424</v>
      </c>
      <c r="D614" s="520" t="s">
        <v>360</v>
      </c>
      <c r="E614">
        <v>-248913.32012898554</v>
      </c>
      <c r="F614" s="520" t="s">
        <v>476</v>
      </c>
      <c r="G614">
        <v>-248913.32012898554</v>
      </c>
      <c r="H614" s="520" t="s">
        <v>476</v>
      </c>
      <c r="I614">
        <v>248913.32012898554</v>
      </c>
    </row>
    <row r="615" spans="3:9">
      <c r="C615" s="520" t="s">
        <v>426</v>
      </c>
      <c r="D615" s="520" t="s">
        <v>361</v>
      </c>
      <c r="E615">
        <v>-5654</v>
      </c>
      <c r="F615" s="520" t="s">
        <v>476</v>
      </c>
      <c r="G615">
        <v>-5654</v>
      </c>
      <c r="H615" s="520" t="s">
        <v>476</v>
      </c>
      <c r="I615">
        <v>5654</v>
      </c>
    </row>
    <row r="616" spans="3:9">
      <c r="C616" s="520" t="s">
        <v>425</v>
      </c>
      <c r="D616" s="520" t="s">
        <v>362</v>
      </c>
      <c r="E616">
        <v>254567.32012898568</v>
      </c>
      <c r="F616" s="520" t="s">
        <v>476</v>
      </c>
      <c r="G616">
        <v>254567.32012898568</v>
      </c>
      <c r="H616" s="520" t="s">
        <v>476</v>
      </c>
      <c r="I616">
        <v>-254567.32012898568</v>
      </c>
    </row>
    <row r="617" spans="3:9">
      <c r="C617" s="520" t="s">
        <v>1318</v>
      </c>
      <c r="D617" s="520" t="s">
        <v>1319</v>
      </c>
      <c r="E617">
        <v>1.4551915228366852E-10</v>
      </c>
      <c r="F617" s="520" t="s">
        <v>476</v>
      </c>
      <c r="G617">
        <v>1.4551915228366852E-10</v>
      </c>
      <c r="H617" s="520" t="s">
        <v>476</v>
      </c>
      <c r="I617">
        <v>-1.4551915228366852E-10</v>
      </c>
    </row>
    <row r="618" spans="3:9">
      <c r="C618" s="520" t="s">
        <v>378</v>
      </c>
      <c r="D618" s="520" t="s">
        <v>379</v>
      </c>
      <c r="E618">
        <v>-694130.33568300004</v>
      </c>
      <c r="F618" s="520" t="s">
        <v>476</v>
      </c>
      <c r="G618">
        <v>-694130.33568300004</v>
      </c>
      <c r="H618" s="520" t="s">
        <v>476</v>
      </c>
      <c r="I618">
        <v>694130.33568300004</v>
      </c>
    </row>
    <row r="619" spans="3:9">
      <c r="C619" s="520" t="s">
        <v>380</v>
      </c>
      <c r="D619" s="520" t="s">
        <v>381</v>
      </c>
      <c r="E619">
        <v>-950</v>
      </c>
      <c r="F619" s="520" t="s">
        <v>476</v>
      </c>
      <c r="G619">
        <v>-950</v>
      </c>
      <c r="H619" s="520" t="s">
        <v>476</v>
      </c>
      <c r="I619">
        <v>950</v>
      </c>
    </row>
    <row r="620" spans="3:9">
      <c r="C620" s="520" t="s">
        <v>382</v>
      </c>
      <c r="D620" s="520" t="s">
        <v>383</v>
      </c>
      <c r="E620">
        <v>-832202.20566775627</v>
      </c>
      <c r="F620">
        <v>0</v>
      </c>
      <c r="G620">
        <v>-832202.20566775627</v>
      </c>
      <c r="H620">
        <v>0</v>
      </c>
      <c r="I620">
        <v>832202.20566775627</v>
      </c>
    </row>
    <row r="621" spans="3:9">
      <c r="C621" s="520" t="s">
        <v>384</v>
      </c>
      <c r="D621" s="520" t="s">
        <v>385</v>
      </c>
      <c r="E621">
        <v>1547877.9813587319</v>
      </c>
      <c r="F621" s="520" t="s">
        <v>476</v>
      </c>
      <c r="G621">
        <v>1547877.9813587319</v>
      </c>
      <c r="H621" s="520" t="s">
        <v>476</v>
      </c>
      <c r="I621">
        <v>-1547877.9813587319</v>
      </c>
    </row>
    <row r="622" spans="3:9">
      <c r="C622" s="520" t="s">
        <v>0</v>
      </c>
      <c r="D622" s="520" t="s">
        <v>1</v>
      </c>
      <c r="E622">
        <v>0</v>
      </c>
      <c r="F622" s="520" t="s">
        <v>476</v>
      </c>
      <c r="G622">
        <v>0</v>
      </c>
      <c r="H622" s="520" t="s">
        <v>476</v>
      </c>
      <c r="I622">
        <v>0</v>
      </c>
    </row>
    <row r="623" spans="3:9">
      <c r="C623" s="520" t="s">
        <v>1597</v>
      </c>
      <c r="D623" s="520" t="s">
        <v>1598</v>
      </c>
      <c r="E623" s="520" t="s">
        <v>476</v>
      </c>
      <c r="F623" s="520" t="s">
        <v>476</v>
      </c>
      <c r="G623" s="520" t="s">
        <v>476</v>
      </c>
      <c r="H623" s="520" t="s">
        <v>476</v>
      </c>
      <c r="I623" s="520" t="s">
        <v>476</v>
      </c>
    </row>
    <row r="624" spans="3:9">
      <c r="C624" s="520" t="s">
        <v>2</v>
      </c>
      <c r="D624" s="520" t="s">
        <v>3</v>
      </c>
      <c r="E624">
        <v>0</v>
      </c>
      <c r="F624" s="520" t="s">
        <v>476</v>
      </c>
      <c r="G624">
        <v>0</v>
      </c>
      <c r="H624" s="520" t="s">
        <v>476</v>
      </c>
      <c r="I624">
        <v>0</v>
      </c>
    </row>
    <row r="625" spans="3:9">
      <c r="C625" s="520" t="s">
        <v>1320</v>
      </c>
      <c r="D625" s="520" t="s">
        <v>1350</v>
      </c>
      <c r="E625">
        <v>20595.440007975558</v>
      </c>
      <c r="F625">
        <v>0</v>
      </c>
      <c r="G625">
        <v>20595.440007975558</v>
      </c>
      <c r="H625">
        <v>0</v>
      </c>
      <c r="I625">
        <v>-20595.440007975558</v>
      </c>
    </row>
    <row r="626" spans="3:9">
      <c r="C626" s="520" t="s">
        <v>363</v>
      </c>
      <c r="D626" s="520" t="s">
        <v>364</v>
      </c>
      <c r="E626">
        <v>-203603.33707826084</v>
      </c>
      <c r="F626" s="520" t="s">
        <v>476</v>
      </c>
      <c r="G626">
        <v>-203603.33707826084</v>
      </c>
      <c r="H626" s="520" t="s">
        <v>476</v>
      </c>
      <c r="I626">
        <v>203603.33707826084</v>
      </c>
    </row>
    <row r="627" spans="3:9">
      <c r="C627" s="520" t="s">
        <v>1599</v>
      </c>
      <c r="D627" s="520" t="s">
        <v>1600</v>
      </c>
      <c r="E627">
        <v>-39560</v>
      </c>
      <c r="F627">
        <v>0</v>
      </c>
      <c r="G627">
        <v>-39560</v>
      </c>
      <c r="H627">
        <v>0</v>
      </c>
      <c r="I627">
        <v>39560</v>
      </c>
    </row>
    <row r="628" spans="3:9">
      <c r="C628" s="520" t="s">
        <v>365</v>
      </c>
      <c r="D628" s="520" t="s">
        <v>366</v>
      </c>
      <c r="E628">
        <v>11622514.661614105</v>
      </c>
      <c r="F628">
        <v>12689591.876228668</v>
      </c>
      <c r="G628">
        <v>11622514.661614105</v>
      </c>
      <c r="H628">
        <v>12689591.876228668</v>
      </c>
      <c r="I628">
        <v>1067077.2146145627</v>
      </c>
    </row>
    <row r="629" spans="3:9">
      <c r="C629" s="520" t="s">
        <v>367</v>
      </c>
      <c r="D629" s="520" t="s">
        <v>1203</v>
      </c>
      <c r="E629">
        <v>0</v>
      </c>
      <c r="F629" s="520" t="s">
        <v>476</v>
      </c>
      <c r="G629">
        <v>0</v>
      </c>
      <c r="H629" s="520" t="s">
        <v>476</v>
      </c>
      <c r="I629">
        <v>0</v>
      </c>
    </row>
    <row r="630" spans="3:9">
      <c r="C630" s="520" t="s">
        <v>1178</v>
      </c>
      <c r="D630" s="520" t="s">
        <v>1179</v>
      </c>
      <c r="E630">
        <v>22108889.273453664</v>
      </c>
      <c r="F630" s="520" t="s">
        <v>476</v>
      </c>
      <c r="G630">
        <v>22108889.273453664</v>
      </c>
      <c r="H630" s="520" t="s">
        <v>476</v>
      </c>
      <c r="I630">
        <v>-22108889.273453664</v>
      </c>
    </row>
    <row r="631" spans="3:9">
      <c r="C631" s="520" t="s">
        <v>1130</v>
      </c>
      <c r="D631" s="520" t="s">
        <v>1131</v>
      </c>
      <c r="E631">
        <v>0</v>
      </c>
      <c r="F631" s="520" t="s">
        <v>476</v>
      </c>
      <c r="G631">
        <v>0</v>
      </c>
      <c r="H631" s="520" t="s">
        <v>476</v>
      </c>
      <c r="I631">
        <v>0</v>
      </c>
    </row>
    <row r="632" spans="3:9">
      <c r="C632" s="520" t="s">
        <v>1601</v>
      </c>
      <c r="D632" s="520" t="s">
        <v>1602</v>
      </c>
      <c r="E632">
        <v>0</v>
      </c>
      <c r="F632" s="520" t="s">
        <v>476</v>
      </c>
      <c r="G632">
        <v>0</v>
      </c>
      <c r="H632" s="520" t="s">
        <v>476</v>
      </c>
      <c r="I632">
        <v>0</v>
      </c>
    </row>
    <row r="633" spans="3:9">
      <c r="C633" s="520" t="s">
        <v>1603</v>
      </c>
      <c r="D633" s="520" t="s">
        <v>1604</v>
      </c>
      <c r="E633">
        <v>0</v>
      </c>
      <c r="F633" s="520" t="s">
        <v>476</v>
      </c>
      <c r="G633">
        <v>0</v>
      </c>
      <c r="H633" s="520" t="s">
        <v>476</v>
      </c>
      <c r="I633">
        <v>0</v>
      </c>
    </row>
    <row r="634" spans="3:9">
      <c r="C634" s="520" t="s">
        <v>1153</v>
      </c>
      <c r="D634" s="520" t="s">
        <v>1154</v>
      </c>
      <c r="E634">
        <v>-110000</v>
      </c>
      <c r="F634" s="520" t="s">
        <v>476</v>
      </c>
      <c r="G634">
        <v>-110000</v>
      </c>
      <c r="H634" s="520" t="s">
        <v>476</v>
      </c>
      <c r="I634">
        <v>110000</v>
      </c>
    </row>
    <row r="635" spans="3:9">
      <c r="C635" s="520" t="s">
        <v>1207</v>
      </c>
      <c r="D635" s="520" t="s">
        <v>1208</v>
      </c>
      <c r="E635">
        <v>-19185685.34</v>
      </c>
      <c r="F635" s="520" t="s">
        <v>476</v>
      </c>
      <c r="G635">
        <v>-19185685.34</v>
      </c>
      <c r="H635" s="520" t="s">
        <v>476</v>
      </c>
      <c r="I635">
        <v>19185685.34</v>
      </c>
    </row>
    <row r="636" spans="3:9">
      <c r="C636" s="520" t="s">
        <v>1209</v>
      </c>
      <c r="D636" s="520" t="s">
        <v>1228</v>
      </c>
      <c r="E636">
        <v>-210960.11000000002</v>
      </c>
      <c r="F636" s="520" t="s">
        <v>476</v>
      </c>
      <c r="G636">
        <v>-210960.11000000002</v>
      </c>
      <c r="H636" s="520" t="s">
        <v>476</v>
      </c>
      <c r="I636">
        <v>210960.11000000002</v>
      </c>
    </row>
    <row r="637" spans="3:9">
      <c r="C637" s="520" t="s">
        <v>1210</v>
      </c>
      <c r="D637" s="520" t="s">
        <v>1229</v>
      </c>
      <c r="E637">
        <v>-101200</v>
      </c>
      <c r="F637" s="520" t="s">
        <v>476</v>
      </c>
      <c r="G637">
        <v>-101200</v>
      </c>
      <c r="H637" s="520" t="s">
        <v>476</v>
      </c>
      <c r="I637">
        <v>101200</v>
      </c>
    </row>
    <row r="638" spans="3:9">
      <c r="C638" s="520" t="s">
        <v>1211</v>
      </c>
      <c r="D638" s="520" t="s">
        <v>1212</v>
      </c>
      <c r="E638">
        <v>0</v>
      </c>
      <c r="F638" s="520" t="s">
        <v>476</v>
      </c>
      <c r="G638">
        <v>0</v>
      </c>
      <c r="H638" s="520" t="s">
        <v>476</v>
      </c>
      <c r="I638">
        <v>0</v>
      </c>
    </row>
    <row r="639" spans="3:9">
      <c r="C639" s="520" t="s">
        <v>1213</v>
      </c>
      <c r="D639" s="520" t="s">
        <v>1214</v>
      </c>
      <c r="E639">
        <v>0</v>
      </c>
      <c r="F639" s="520" t="s">
        <v>476</v>
      </c>
      <c r="G639">
        <v>0</v>
      </c>
      <c r="H639" s="520" t="s">
        <v>476</v>
      </c>
      <c r="I639">
        <v>0</v>
      </c>
    </row>
    <row r="640" spans="3:9">
      <c r="C640" s="520" t="s">
        <v>1215</v>
      </c>
      <c r="D640" s="520" t="s">
        <v>1230</v>
      </c>
      <c r="E640">
        <v>149500</v>
      </c>
      <c r="F640" s="520" t="s">
        <v>476</v>
      </c>
      <c r="G640">
        <v>149500</v>
      </c>
      <c r="H640" s="520" t="s">
        <v>476</v>
      </c>
      <c r="I640">
        <v>-149500</v>
      </c>
    </row>
    <row r="641" spans="3:9">
      <c r="C641" s="520" t="s">
        <v>1216</v>
      </c>
      <c r="D641" s="520" t="s">
        <v>1217</v>
      </c>
      <c r="E641">
        <v>59800</v>
      </c>
      <c r="F641" s="520" t="s">
        <v>476</v>
      </c>
      <c r="G641">
        <v>59800</v>
      </c>
      <c r="H641" s="520" t="s">
        <v>476</v>
      </c>
      <c r="I641">
        <v>-59800</v>
      </c>
    </row>
    <row r="642" spans="3:9">
      <c r="C642" s="520" t="s">
        <v>1218</v>
      </c>
      <c r="D642" s="520" t="s">
        <v>1219</v>
      </c>
      <c r="E642">
        <v>0</v>
      </c>
      <c r="F642" s="520" t="s">
        <v>476</v>
      </c>
      <c r="G642">
        <v>0</v>
      </c>
      <c r="H642" s="520" t="s">
        <v>476</v>
      </c>
      <c r="I642">
        <v>0</v>
      </c>
    </row>
    <row r="643" spans="3:9">
      <c r="C643" s="520" t="s">
        <v>1220</v>
      </c>
      <c r="D643" s="520" t="s">
        <v>1221</v>
      </c>
      <c r="E643">
        <v>-115000</v>
      </c>
      <c r="F643" s="520" t="s">
        <v>476</v>
      </c>
      <c r="G643">
        <v>-115000</v>
      </c>
      <c r="H643" s="520" t="s">
        <v>476</v>
      </c>
      <c r="I643">
        <v>115000</v>
      </c>
    </row>
    <row r="644" spans="3:9">
      <c r="C644" s="520" t="s">
        <v>1222</v>
      </c>
      <c r="D644" s="520" t="s">
        <v>1223</v>
      </c>
      <c r="E644">
        <v>-193200</v>
      </c>
      <c r="F644" s="520" t="s">
        <v>476</v>
      </c>
      <c r="G644">
        <v>-193200</v>
      </c>
      <c r="H644" s="520" t="s">
        <v>476</v>
      </c>
      <c r="I644">
        <v>193200</v>
      </c>
    </row>
    <row r="645" spans="3:9">
      <c r="C645" s="520" t="s">
        <v>1224</v>
      </c>
      <c r="D645" s="520" t="s">
        <v>1225</v>
      </c>
      <c r="E645">
        <v>-105800</v>
      </c>
      <c r="F645" s="520" t="s">
        <v>476</v>
      </c>
      <c r="G645">
        <v>-105800</v>
      </c>
      <c r="H645" s="520" t="s">
        <v>476</v>
      </c>
      <c r="I645">
        <v>105800</v>
      </c>
    </row>
    <row r="646" spans="3:9">
      <c r="C646" s="520" t="s">
        <v>1251</v>
      </c>
      <c r="D646" s="520" t="s">
        <v>1252</v>
      </c>
      <c r="E646">
        <v>-1968255.4700000002</v>
      </c>
      <c r="F646" s="520" t="s">
        <v>476</v>
      </c>
      <c r="G646">
        <v>-1968255.4700000002</v>
      </c>
      <c r="H646" s="520" t="s">
        <v>476</v>
      </c>
      <c r="I646">
        <v>1968255.4700000002</v>
      </c>
    </row>
    <row r="647" spans="3:9">
      <c r="C647" s="520" t="s">
        <v>1253</v>
      </c>
      <c r="D647" s="520" t="s">
        <v>1254</v>
      </c>
      <c r="E647">
        <v>0</v>
      </c>
      <c r="F647" s="520" t="s">
        <v>476</v>
      </c>
      <c r="G647">
        <v>0</v>
      </c>
      <c r="H647" s="520" t="s">
        <v>476</v>
      </c>
      <c r="I647">
        <v>0</v>
      </c>
    </row>
    <row r="648" spans="3:9">
      <c r="C648" s="520" t="s">
        <v>1255</v>
      </c>
      <c r="D648" s="520" t="s">
        <v>1257</v>
      </c>
      <c r="E648">
        <v>0</v>
      </c>
      <c r="F648" s="520" t="s">
        <v>476</v>
      </c>
      <c r="G648">
        <v>0</v>
      </c>
      <c r="H648" s="520" t="s">
        <v>476</v>
      </c>
      <c r="I648">
        <v>0</v>
      </c>
    </row>
    <row r="649" spans="3:9">
      <c r="C649" s="520" t="s">
        <v>1256</v>
      </c>
      <c r="D649" s="520" t="s">
        <v>1258</v>
      </c>
      <c r="E649">
        <v>0</v>
      </c>
      <c r="F649" s="520" t="s">
        <v>476</v>
      </c>
      <c r="G649">
        <v>0</v>
      </c>
      <c r="H649" s="520" t="s">
        <v>476</v>
      </c>
      <c r="I649">
        <v>0</v>
      </c>
    </row>
    <row r="650" spans="3:9">
      <c r="C650" s="520" t="s">
        <v>1605</v>
      </c>
      <c r="D650" s="520" t="s">
        <v>1606</v>
      </c>
      <c r="E650">
        <v>-352228.57571428554</v>
      </c>
      <c r="F650" s="520" t="s">
        <v>476</v>
      </c>
      <c r="G650">
        <v>-352228.57571428554</v>
      </c>
      <c r="H650" s="520" t="s">
        <v>476</v>
      </c>
      <c r="I650">
        <v>352228.57571428554</v>
      </c>
    </row>
    <row r="651" spans="3:9">
      <c r="C651" s="520" t="s">
        <v>368</v>
      </c>
      <c r="D651" s="520" t="s">
        <v>369</v>
      </c>
      <c r="E651">
        <v>-4985530.5999999996</v>
      </c>
      <c r="F651" s="520" t="s">
        <v>476</v>
      </c>
      <c r="G651">
        <v>-4985530.5999999996</v>
      </c>
      <c r="H651" s="520" t="s">
        <v>476</v>
      </c>
      <c r="I651">
        <v>4985530.5999999996</v>
      </c>
    </row>
    <row r="652" spans="3:9">
      <c r="C652" s="520" t="s">
        <v>1607</v>
      </c>
      <c r="D652" s="520" t="s">
        <v>1608</v>
      </c>
      <c r="E652">
        <v>-9200</v>
      </c>
      <c r="F652" s="520" t="s">
        <v>476</v>
      </c>
      <c r="G652">
        <v>-9200</v>
      </c>
      <c r="H652" s="520" t="s">
        <v>476</v>
      </c>
      <c r="I652">
        <v>9200</v>
      </c>
    </row>
    <row r="653" spans="3:9">
      <c r="C653" s="520" t="s">
        <v>370</v>
      </c>
      <c r="D653" s="520" t="s">
        <v>371</v>
      </c>
      <c r="E653">
        <v>-3410389.4</v>
      </c>
      <c r="F653" s="520" t="s">
        <v>476</v>
      </c>
      <c r="G653">
        <v>-3410389.4</v>
      </c>
      <c r="H653" s="520" t="s">
        <v>476</v>
      </c>
      <c r="I653">
        <v>3410389.4</v>
      </c>
    </row>
    <row r="654" spans="3:9">
      <c r="C654" s="520" t="s">
        <v>372</v>
      </c>
      <c r="D654" s="520" t="s">
        <v>373</v>
      </c>
      <c r="E654">
        <v>-101200</v>
      </c>
      <c r="F654" s="520" t="s">
        <v>476</v>
      </c>
      <c r="G654">
        <v>-101200</v>
      </c>
      <c r="H654" s="520" t="s">
        <v>476</v>
      </c>
      <c r="I654">
        <v>101200</v>
      </c>
    </row>
    <row r="655" spans="3:9">
      <c r="C655" s="520" t="s">
        <v>908</v>
      </c>
      <c r="D655" s="520" t="s">
        <v>909</v>
      </c>
      <c r="E655">
        <v>-588755.49800000014</v>
      </c>
      <c r="F655" s="520" t="s">
        <v>476</v>
      </c>
      <c r="G655">
        <v>-588755.49800000014</v>
      </c>
      <c r="H655" s="520" t="s">
        <v>476</v>
      </c>
      <c r="I655">
        <v>588755.49800000014</v>
      </c>
    </row>
    <row r="656" spans="3:9">
      <c r="C656" s="520" t="s">
        <v>1132</v>
      </c>
      <c r="D656" s="520" t="s">
        <v>1133</v>
      </c>
      <c r="E656">
        <v>0</v>
      </c>
      <c r="F656" s="520" t="s">
        <v>476</v>
      </c>
      <c r="G656">
        <v>0</v>
      </c>
      <c r="H656" s="520" t="s">
        <v>476</v>
      </c>
      <c r="I656">
        <v>0</v>
      </c>
    </row>
    <row r="657" spans="3:9">
      <c r="C657" s="520" t="s">
        <v>1259</v>
      </c>
      <c r="D657" s="520" t="s">
        <v>1263</v>
      </c>
      <c r="E657">
        <v>0</v>
      </c>
      <c r="F657" s="520" t="s">
        <v>476</v>
      </c>
      <c r="G657">
        <v>0</v>
      </c>
      <c r="H657" s="520" t="s">
        <v>476</v>
      </c>
      <c r="I657">
        <v>0</v>
      </c>
    </row>
    <row r="658" spans="3:9">
      <c r="C658" s="520" t="s">
        <v>1260</v>
      </c>
      <c r="D658" s="520" t="s">
        <v>1264</v>
      </c>
      <c r="E658">
        <v>-92000</v>
      </c>
      <c r="F658" s="520" t="s">
        <v>476</v>
      </c>
      <c r="G658">
        <v>-92000</v>
      </c>
      <c r="H658" s="520" t="s">
        <v>476</v>
      </c>
      <c r="I658">
        <v>92000</v>
      </c>
    </row>
    <row r="659" spans="3:9">
      <c r="C659" s="520" t="s">
        <v>1261</v>
      </c>
      <c r="D659" s="520" t="s">
        <v>1265</v>
      </c>
      <c r="E659">
        <v>-749542.34398159874</v>
      </c>
      <c r="F659" s="520" t="s">
        <v>476</v>
      </c>
      <c r="G659">
        <v>-749542.34398159874</v>
      </c>
      <c r="H659" s="520" t="s">
        <v>476</v>
      </c>
      <c r="I659">
        <v>749542.34398159874</v>
      </c>
    </row>
    <row r="660" spans="3:9">
      <c r="C660" s="520" t="s">
        <v>1262</v>
      </c>
      <c r="D660" s="520" t="s">
        <v>1266</v>
      </c>
      <c r="E660">
        <v>-2131966.8506654678</v>
      </c>
      <c r="F660" s="520" t="s">
        <v>476</v>
      </c>
      <c r="G660">
        <v>-2131966.8506654678</v>
      </c>
      <c r="H660" s="520" t="s">
        <v>476</v>
      </c>
      <c r="I660">
        <v>2131966.8506654678</v>
      </c>
    </row>
    <row r="661" spans="3:9">
      <c r="C661" s="520" t="s">
        <v>910</v>
      </c>
      <c r="D661" s="520" t="s">
        <v>1233</v>
      </c>
      <c r="E661">
        <v>0</v>
      </c>
      <c r="F661" s="520" t="s">
        <v>476</v>
      </c>
      <c r="G661">
        <v>0</v>
      </c>
      <c r="H661" s="520" t="s">
        <v>476</v>
      </c>
      <c r="I661">
        <v>0</v>
      </c>
    </row>
    <row r="662" spans="3:9">
      <c r="C662" s="520" t="s">
        <v>1180</v>
      </c>
      <c r="D662" s="520" t="s">
        <v>1234</v>
      </c>
      <c r="E662">
        <v>1291451.1037304359</v>
      </c>
      <c r="F662" s="520" t="s">
        <v>476</v>
      </c>
      <c r="G662">
        <v>1291451.1037304359</v>
      </c>
      <c r="H662" s="520" t="s">
        <v>476</v>
      </c>
      <c r="I662">
        <v>-1291451.1037304359</v>
      </c>
    </row>
    <row r="663" spans="3:9">
      <c r="C663" s="520" t="s">
        <v>911</v>
      </c>
      <c r="D663" s="520" t="s">
        <v>377</v>
      </c>
      <c r="E663">
        <v>-197639.05</v>
      </c>
      <c r="F663" s="520" t="s">
        <v>476</v>
      </c>
      <c r="G663">
        <v>-197639.05</v>
      </c>
      <c r="H663" s="520" t="s">
        <v>476</v>
      </c>
      <c r="I663">
        <v>197639.05</v>
      </c>
    </row>
    <row r="664" spans="3:9">
      <c r="C664" s="520" t="s">
        <v>1268</v>
      </c>
      <c r="D664" s="520" t="s">
        <v>1269</v>
      </c>
      <c r="E664">
        <v>-89180</v>
      </c>
      <c r="F664" s="520" t="s">
        <v>476</v>
      </c>
      <c r="G664">
        <v>-89180</v>
      </c>
      <c r="H664" s="520" t="s">
        <v>476</v>
      </c>
      <c r="I664">
        <v>89180</v>
      </c>
    </row>
    <row r="665" spans="3:9">
      <c r="C665" s="520" t="s">
        <v>1267</v>
      </c>
      <c r="D665" s="520" t="s">
        <v>1270</v>
      </c>
      <c r="E665">
        <v>-39939.410000000003</v>
      </c>
      <c r="F665" s="520" t="s">
        <v>476</v>
      </c>
      <c r="G665">
        <v>-39939.410000000003</v>
      </c>
      <c r="H665" s="520" t="s">
        <v>476</v>
      </c>
      <c r="I665">
        <v>39939.410000000003</v>
      </c>
    </row>
    <row r="666" spans="3:9">
      <c r="C666" s="520" t="s">
        <v>1609</v>
      </c>
      <c r="D666" s="520" t="s">
        <v>1610</v>
      </c>
      <c r="E666">
        <v>-73500</v>
      </c>
      <c r="F666" s="520" t="s">
        <v>476</v>
      </c>
      <c r="G666">
        <v>-73500</v>
      </c>
      <c r="H666" s="520" t="s">
        <v>476</v>
      </c>
      <c r="I666">
        <v>73500</v>
      </c>
    </row>
    <row r="667" spans="3:9">
      <c r="C667" s="520" t="s">
        <v>1611</v>
      </c>
      <c r="D667" s="520" t="s">
        <v>1612</v>
      </c>
      <c r="E667">
        <v>0</v>
      </c>
      <c r="F667" s="520" t="s">
        <v>476</v>
      </c>
      <c r="G667">
        <v>0</v>
      </c>
      <c r="H667" s="520" t="s">
        <v>476</v>
      </c>
      <c r="I667">
        <v>0</v>
      </c>
    </row>
    <row r="668" spans="3:9">
      <c r="C668" s="520" t="s">
        <v>1613</v>
      </c>
      <c r="D668" s="520" t="s">
        <v>1614</v>
      </c>
      <c r="E668">
        <v>-49580.160000000003</v>
      </c>
      <c r="F668" s="520" t="s">
        <v>476</v>
      </c>
      <c r="G668">
        <v>-49580.160000000003</v>
      </c>
      <c r="H668" s="520" t="s">
        <v>476</v>
      </c>
      <c r="I668">
        <v>49580.160000000003</v>
      </c>
    </row>
    <row r="669" spans="3:9">
      <c r="C669" s="520" t="s">
        <v>1226</v>
      </c>
      <c r="D669" s="520" t="s">
        <v>1235</v>
      </c>
      <c r="E669">
        <v>-17020</v>
      </c>
      <c r="F669" s="520" t="s">
        <v>476</v>
      </c>
      <c r="G669">
        <v>-17020</v>
      </c>
      <c r="H669" s="520" t="s">
        <v>476</v>
      </c>
      <c r="I669">
        <v>17020</v>
      </c>
    </row>
    <row r="670" spans="3:9">
      <c r="C670" s="520" t="s">
        <v>1271</v>
      </c>
      <c r="D670" s="520" t="s">
        <v>1272</v>
      </c>
      <c r="E670">
        <v>-11500</v>
      </c>
      <c r="F670" s="520" t="s">
        <v>476</v>
      </c>
      <c r="G670">
        <v>-11500</v>
      </c>
      <c r="H670" s="520" t="s">
        <v>476</v>
      </c>
      <c r="I670">
        <v>11500</v>
      </c>
    </row>
    <row r="671" spans="3:9">
      <c r="C671" s="520" t="s">
        <v>1615</v>
      </c>
      <c r="D671" s="520" t="s">
        <v>1616</v>
      </c>
      <c r="E671">
        <v>-23000</v>
      </c>
      <c r="F671" s="520" t="s">
        <v>476</v>
      </c>
      <c r="G671">
        <v>-23000</v>
      </c>
      <c r="H671" s="520" t="s">
        <v>476</v>
      </c>
      <c r="I671">
        <v>23000</v>
      </c>
    </row>
    <row r="672" spans="3:9">
      <c r="C672" s="520" t="s">
        <v>1617</v>
      </c>
      <c r="D672" s="520" t="s">
        <v>1618</v>
      </c>
      <c r="E672">
        <v>-11500</v>
      </c>
      <c r="F672" s="520" t="s">
        <v>476</v>
      </c>
      <c r="G672">
        <v>-11500</v>
      </c>
      <c r="H672" s="520" t="s">
        <v>476</v>
      </c>
      <c r="I672">
        <v>11500</v>
      </c>
    </row>
    <row r="673" spans="3:9">
      <c r="C673" s="520" t="s">
        <v>1322</v>
      </c>
      <c r="D673" s="520" t="s">
        <v>1323</v>
      </c>
      <c r="E673">
        <v>65218.893358590431</v>
      </c>
      <c r="F673">
        <v>12689591.876228668</v>
      </c>
      <c r="G673">
        <v>65218.893358590431</v>
      </c>
      <c r="H673">
        <v>12689591.876228668</v>
      </c>
      <c r="I673">
        <v>12624372.982870078</v>
      </c>
    </row>
    <row r="674" spans="3:9">
      <c r="C674" s="520" t="s">
        <v>543</v>
      </c>
      <c r="D674" s="520" t="s">
        <v>983</v>
      </c>
      <c r="E674">
        <v>-237846.15346231882</v>
      </c>
      <c r="F674" s="520" t="s">
        <v>476</v>
      </c>
      <c r="G674">
        <v>-237846.15346231882</v>
      </c>
      <c r="H674" s="520" t="s">
        <v>476</v>
      </c>
      <c r="I674">
        <v>237846.15346231882</v>
      </c>
    </row>
    <row r="675" spans="3:9">
      <c r="C675" s="520" t="s">
        <v>726</v>
      </c>
      <c r="D675" s="520" t="s">
        <v>328</v>
      </c>
      <c r="E675">
        <v>-49000</v>
      </c>
      <c r="F675" s="520" t="s">
        <v>476</v>
      </c>
      <c r="G675">
        <v>-49000</v>
      </c>
      <c r="H675" s="520" t="s">
        <v>476</v>
      </c>
      <c r="I675">
        <v>49000</v>
      </c>
    </row>
    <row r="676" spans="3:9">
      <c r="C676" s="520" t="s">
        <v>727</v>
      </c>
      <c r="D676" s="520" t="s">
        <v>329</v>
      </c>
      <c r="E676">
        <v>286846.1534623187</v>
      </c>
      <c r="F676" s="520" t="s">
        <v>476</v>
      </c>
      <c r="G676">
        <v>286846.1534623187</v>
      </c>
      <c r="H676" s="520" t="s">
        <v>476</v>
      </c>
      <c r="I676">
        <v>-286846.1534623187</v>
      </c>
    </row>
    <row r="677" spans="3:9">
      <c r="C677" s="520" t="s">
        <v>1324</v>
      </c>
      <c r="D677" s="520" t="s">
        <v>1351</v>
      </c>
      <c r="E677">
        <v>-1.1641532182693481E-10</v>
      </c>
      <c r="F677" s="520" t="s">
        <v>476</v>
      </c>
      <c r="G677">
        <v>-1.1641532182693481E-10</v>
      </c>
      <c r="H677" s="520" t="s">
        <v>476</v>
      </c>
      <c r="I677">
        <v>1.1641532182693481E-10</v>
      </c>
    </row>
    <row r="678" spans="3:9">
      <c r="C678" s="520" t="s">
        <v>330</v>
      </c>
      <c r="D678" s="520" t="s">
        <v>331</v>
      </c>
      <c r="E678">
        <v>-453870.51284565224</v>
      </c>
      <c r="F678" s="520" t="s">
        <v>476</v>
      </c>
      <c r="G678">
        <v>-453870.51284565224</v>
      </c>
      <c r="H678" s="520" t="s">
        <v>476</v>
      </c>
      <c r="I678">
        <v>453870.51284565224</v>
      </c>
    </row>
    <row r="679" spans="3:9">
      <c r="C679" s="520" t="s">
        <v>332</v>
      </c>
      <c r="D679" s="520" t="s">
        <v>333</v>
      </c>
      <c r="E679">
        <v>-3100</v>
      </c>
      <c r="F679" s="520" t="s">
        <v>476</v>
      </c>
      <c r="G679">
        <v>-3100</v>
      </c>
      <c r="H679" s="520" t="s">
        <v>476</v>
      </c>
      <c r="I679">
        <v>3100</v>
      </c>
    </row>
    <row r="680" spans="3:9">
      <c r="C680" s="520" t="s">
        <v>334</v>
      </c>
      <c r="D680" s="520" t="s">
        <v>335</v>
      </c>
      <c r="E680">
        <v>-2898598.509703204</v>
      </c>
      <c r="F680">
        <v>0</v>
      </c>
      <c r="G680">
        <v>-2898598.509703204</v>
      </c>
      <c r="H680">
        <v>0</v>
      </c>
      <c r="I680">
        <v>2898598.509703204</v>
      </c>
    </row>
    <row r="681" spans="3:9">
      <c r="C681" s="520" t="s">
        <v>1326</v>
      </c>
      <c r="D681" s="520" t="s">
        <v>1327</v>
      </c>
      <c r="E681">
        <v>-3355569.0225488562</v>
      </c>
      <c r="F681">
        <v>0</v>
      </c>
      <c r="G681">
        <v>-3355569.0225488562</v>
      </c>
      <c r="H681">
        <v>0</v>
      </c>
      <c r="I681">
        <v>3355569.0225488562</v>
      </c>
    </row>
    <row r="682" spans="3:9">
      <c r="C682" s="520" t="s">
        <v>544</v>
      </c>
      <c r="D682" s="520" t="s">
        <v>988</v>
      </c>
      <c r="E682">
        <v>0</v>
      </c>
      <c r="F682" s="520" t="s">
        <v>476</v>
      </c>
      <c r="G682">
        <v>0</v>
      </c>
      <c r="H682" s="520" t="s">
        <v>476</v>
      </c>
      <c r="I682">
        <v>0</v>
      </c>
    </row>
    <row r="683" spans="3:9">
      <c r="C683" s="520" t="s">
        <v>1619</v>
      </c>
      <c r="D683" s="520" t="s">
        <v>1620</v>
      </c>
      <c r="E683">
        <v>0</v>
      </c>
      <c r="F683" s="520" t="s">
        <v>476</v>
      </c>
      <c r="G683">
        <v>0</v>
      </c>
      <c r="H683" s="520" t="s">
        <v>476</v>
      </c>
      <c r="I683">
        <v>0</v>
      </c>
    </row>
    <row r="684" spans="3:9">
      <c r="C684" s="520" t="s">
        <v>1621</v>
      </c>
      <c r="D684" s="520" t="s">
        <v>1622</v>
      </c>
      <c r="E684">
        <v>0</v>
      </c>
      <c r="F684" s="520" t="s">
        <v>476</v>
      </c>
      <c r="G684">
        <v>0</v>
      </c>
      <c r="H684" s="520" t="s">
        <v>476</v>
      </c>
      <c r="I684">
        <v>0</v>
      </c>
    </row>
    <row r="685" spans="3:9">
      <c r="C685" s="520" t="s">
        <v>1623</v>
      </c>
      <c r="D685" s="520" t="s">
        <v>1624</v>
      </c>
      <c r="E685">
        <v>0</v>
      </c>
      <c r="F685" s="520" t="s">
        <v>476</v>
      </c>
      <c r="G685">
        <v>0</v>
      </c>
      <c r="H685" s="520" t="s">
        <v>476</v>
      </c>
      <c r="I685">
        <v>0</v>
      </c>
    </row>
    <row r="686" spans="3:9">
      <c r="C686" s="520" t="s">
        <v>1625</v>
      </c>
      <c r="D686" s="520" t="s">
        <v>1626</v>
      </c>
      <c r="E686">
        <v>0</v>
      </c>
      <c r="F686" s="520" t="s">
        <v>476</v>
      </c>
      <c r="G686">
        <v>0</v>
      </c>
      <c r="H686" s="520" t="s">
        <v>476</v>
      </c>
      <c r="I686">
        <v>0</v>
      </c>
    </row>
    <row r="687" spans="3:9">
      <c r="C687" s="520" t="s">
        <v>1627</v>
      </c>
      <c r="D687" s="520" t="s">
        <v>1628</v>
      </c>
      <c r="E687">
        <v>0</v>
      </c>
      <c r="F687" s="520" t="s">
        <v>476</v>
      </c>
      <c r="G687">
        <v>0</v>
      </c>
      <c r="H687" s="520" t="s">
        <v>476</v>
      </c>
      <c r="I687">
        <v>0</v>
      </c>
    </row>
    <row r="688" spans="3:9">
      <c r="C688" s="520" t="s">
        <v>1629</v>
      </c>
      <c r="D688" s="520" t="s">
        <v>1630</v>
      </c>
      <c r="E688">
        <v>0</v>
      </c>
      <c r="F688" s="520" t="s">
        <v>476</v>
      </c>
      <c r="G688">
        <v>0</v>
      </c>
      <c r="H688" s="520" t="s">
        <v>476</v>
      </c>
      <c r="I688">
        <v>0</v>
      </c>
    </row>
    <row r="689" spans="3:9">
      <c r="C689" s="520" t="s">
        <v>1249</v>
      </c>
      <c r="D689" s="520" t="s">
        <v>1250</v>
      </c>
      <c r="E689">
        <v>0</v>
      </c>
      <c r="F689" s="520" t="s">
        <v>476</v>
      </c>
      <c r="G689">
        <v>0</v>
      </c>
      <c r="H689" s="520" t="s">
        <v>476</v>
      </c>
      <c r="I689">
        <v>0</v>
      </c>
    </row>
    <row r="690" spans="3:9">
      <c r="C690" s="520" t="s">
        <v>728</v>
      </c>
      <c r="D690" s="520" t="s">
        <v>393</v>
      </c>
      <c r="E690">
        <v>0</v>
      </c>
      <c r="F690" s="520" t="s">
        <v>476</v>
      </c>
      <c r="G690">
        <v>0</v>
      </c>
      <c r="H690" s="520" t="s">
        <v>476</v>
      </c>
      <c r="I690">
        <v>0</v>
      </c>
    </row>
    <row r="691" spans="3:9">
      <c r="C691" s="520" t="s">
        <v>729</v>
      </c>
      <c r="D691" s="520" t="s">
        <v>336</v>
      </c>
      <c r="E691">
        <v>21523130.486499816</v>
      </c>
      <c r="F691">
        <v>19881812.816499818</v>
      </c>
      <c r="G691">
        <v>21523130.486499816</v>
      </c>
      <c r="H691">
        <v>19881812.816499818</v>
      </c>
      <c r="I691">
        <v>-1641317.6699999981</v>
      </c>
    </row>
    <row r="692" spans="3:9">
      <c r="C692" s="520" t="s">
        <v>1631</v>
      </c>
      <c r="D692" s="520" t="s">
        <v>1632</v>
      </c>
      <c r="E692">
        <v>0</v>
      </c>
      <c r="F692" s="520" t="s">
        <v>476</v>
      </c>
      <c r="G692">
        <v>0</v>
      </c>
      <c r="H692" s="520" t="s">
        <v>476</v>
      </c>
      <c r="I692">
        <v>0</v>
      </c>
    </row>
    <row r="693" spans="3:9">
      <c r="C693" s="520" t="s">
        <v>1633</v>
      </c>
      <c r="D693" s="520" t="s">
        <v>1634</v>
      </c>
      <c r="E693" s="520" t="s">
        <v>476</v>
      </c>
      <c r="F693" s="520" t="s">
        <v>476</v>
      </c>
      <c r="G693" s="520" t="s">
        <v>476</v>
      </c>
      <c r="H693" s="520" t="s">
        <v>476</v>
      </c>
      <c r="I693" s="520" t="s">
        <v>476</v>
      </c>
    </row>
    <row r="694" spans="3:9">
      <c r="C694" s="520" t="s">
        <v>1635</v>
      </c>
      <c r="D694" s="520" t="s">
        <v>1636</v>
      </c>
      <c r="E694">
        <v>0</v>
      </c>
      <c r="F694" s="520" t="s">
        <v>476</v>
      </c>
      <c r="G694">
        <v>0</v>
      </c>
      <c r="H694" s="520" t="s">
        <v>476</v>
      </c>
      <c r="I694">
        <v>0</v>
      </c>
    </row>
    <row r="695" spans="3:9">
      <c r="C695" s="520" t="s">
        <v>23</v>
      </c>
      <c r="D695" s="520" t="s">
        <v>963</v>
      </c>
      <c r="E695">
        <v>-24500</v>
      </c>
      <c r="F695" s="520" t="s">
        <v>476</v>
      </c>
      <c r="G695">
        <v>-24500</v>
      </c>
      <c r="H695" s="520" t="s">
        <v>476</v>
      </c>
      <c r="I695">
        <v>24500</v>
      </c>
    </row>
    <row r="696" spans="3:9">
      <c r="C696" s="520" t="s">
        <v>1637</v>
      </c>
      <c r="D696" s="520" t="s">
        <v>1638</v>
      </c>
      <c r="E696">
        <v>0</v>
      </c>
      <c r="F696" s="520" t="s">
        <v>476</v>
      </c>
      <c r="G696">
        <v>0</v>
      </c>
      <c r="H696" s="520" t="s">
        <v>476</v>
      </c>
      <c r="I696">
        <v>0</v>
      </c>
    </row>
    <row r="697" spans="3:9">
      <c r="C697" s="520" t="s">
        <v>1639</v>
      </c>
      <c r="D697" s="520" t="s">
        <v>1640</v>
      </c>
      <c r="E697">
        <v>0</v>
      </c>
      <c r="F697" s="520" t="s">
        <v>476</v>
      </c>
      <c r="G697">
        <v>0</v>
      </c>
      <c r="H697" s="520" t="s">
        <v>476</v>
      </c>
      <c r="I697">
        <v>0</v>
      </c>
    </row>
    <row r="698" spans="3:9">
      <c r="C698" s="520" t="s">
        <v>1641</v>
      </c>
      <c r="D698" s="520" t="s">
        <v>1642</v>
      </c>
      <c r="E698">
        <v>0</v>
      </c>
      <c r="F698" s="520" t="s">
        <v>476</v>
      </c>
      <c r="G698">
        <v>0</v>
      </c>
      <c r="H698" s="520" t="s">
        <v>476</v>
      </c>
      <c r="I698">
        <v>0</v>
      </c>
    </row>
    <row r="699" spans="3:9">
      <c r="C699" s="520" t="s">
        <v>407</v>
      </c>
      <c r="D699" s="520" t="s">
        <v>408</v>
      </c>
      <c r="E699">
        <v>-90330.01</v>
      </c>
      <c r="F699" s="520" t="s">
        <v>476</v>
      </c>
      <c r="G699">
        <v>-90330.01</v>
      </c>
      <c r="H699" s="520" t="s">
        <v>476</v>
      </c>
      <c r="I699">
        <v>90330.01</v>
      </c>
    </row>
    <row r="700" spans="3:9">
      <c r="C700" s="520" t="s">
        <v>409</v>
      </c>
      <c r="D700" s="520" t="s">
        <v>410</v>
      </c>
      <c r="E700">
        <v>0</v>
      </c>
      <c r="F700" s="520" t="s">
        <v>476</v>
      </c>
      <c r="G700">
        <v>0</v>
      </c>
      <c r="H700" s="520" t="s">
        <v>476</v>
      </c>
      <c r="I700">
        <v>0</v>
      </c>
    </row>
    <row r="701" spans="3:9">
      <c r="C701" s="520" t="s">
        <v>1643</v>
      </c>
      <c r="D701" s="520" t="s">
        <v>1644</v>
      </c>
      <c r="E701">
        <v>0</v>
      </c>
      <c r="F701" s="520" t="s">
        <v>476</v>
      </c>
      <c r="G701">
        <v>0</v>
      </c>
      <c r="H701" s="520" t="s">
        <v>476</v>
      </c>
      <c r="I701">
        <v>0</v>
      </c>
    </row>
    <row r="702" spans="3:9">
      <c r="C702" s="520" t="s">
        <v>337</v>
      </c>
      <c r="D702" s="520" t="s">
        <v>338</v>
      </c>
      <c r="E702">
        <v>0</v>
      </c>
      <c r="F702" s="520" t="s">
        <v>476</v>
      </c>
      <c r="G702">
        <v>0</v>
      </c>
      <c r="H702" s="520" t="s">
        <v>476</v>
      </c>
      <c r="I702">
        <v>0</v>
      </c>
    </row>
    <row r="703" spans="3:9">
      <c r="C703" s="520" t="s">
        <v>411</v>
      </c>
      <c r="D703" s="520" t="s">
        <v>412</v>
      </c>
      <c r="E703">
        <v>-64418.844877988508</v>
      </c>
      <c r="F703" s="520" t="s">
        <v>476</v>
      </c>
      <c r="G703">
        <v>-64418.844877988508</v>
      </c>
      <c r="H703" s="520" t="s">
        <v>476</v>
      </c>
      <c r="I703">
        <v>64418.844877988508</v>
      </c>
    </row>
    <row r="704" spans="3:9">
      <c r="C704" s="520" t="s">
        <v>413</v>
      </c>
      <c r="D704" s="520" t="s">
        <v>414</v>
      </c>
      <c r="E704">
        <v>0</v>
      </c>
      <c r="F704" s="520" t="s">
        <v>476</v>
      </c>
      <c r="G704">
        <v>0</v>
      </c>
      <c r="H704" s="520" t="s">
        <v>476</v>
      </c>
      <c r="I704">
        <v>0</v>
      </c>
    </row>
    <row r="705" spans="3:9">
      <c r="C705" s="520" t="s">
        <v>415</v>
      </c>
      <c r="D705" s="520" t="s">
        <v>416</v>
      </c>
      <c r="E705">
        <v>0</v>
      </c>
      <c r="F705" s="520" t="s">
        <v>476</v>
      </c>
      <c r="G705">
        <v>0</v>
      </c>
      <c r="H705" s="520" t="s">
        <v>476</v>
      </c>
      <c r="I705">
        <v>0</v>
      </c>
    </row>
    <row r="706" spans="3:9">
      <c r="C706" s="520" t="s">
        <v>730</v>
      </c>
      <c r="D706" s="520" t="s">
        <v>562</v>
      </c>
      <c r="E706">
        <v>-2877834.6754992795</v>
      </c>
      <c r="F706" s="520" t="s">
        <v>476</v>
      </c>
      <c r="G706">
        <v>-2877834.6754992795</v>
      </c>
      <c r="H706" s="520" t="s">
        <v>476</v>
      </c>
      <c r="I706">
        <v>2877834.6754992795</v>
      </c>
    </row>
    <row r="707" spans="3:9">
      <c r="C707" s="520" t="s">
        <v>1645</v>
      </c>
      <c r="D707" s="520" t="s">
        <v>1646</v>
      </c>
      <c r="E707">
        <v>0</v>
      </c>
      <c r="F707" s="520" t="s">
        <v>476</v>
      </c>
      <c r="G707">
        <v>0</v>
      </c>
      <c r="H707" s="520" t="s">
        <v>476</v>
      </c>
      <c r="I707">
        <v>0</v>
      </c>
    </row>
    <row r="708" spans="3:9">
      <c r="C708" s="520" t="s">
        <v>731</v>
      </c>
      <c r="D708" s="520" t="s">
        <v>563</v>
      </c>
      <c r="E708">
        <v>0</v>
      </c>
      <c r="F708" s="520" t="s">
        <v>476</v>
      </c>
      <c r="G708">
        <v>0</v>
      </c>
      <c r="H708" s="520" t="s">
        <v>476</v>
      </c>
      <c r="I708">
        <v>0</v>
      </c>
    </row>
    <row r="709" spans="3:9">
      <c r="C709" s="520" t="s">
        <v>1647</v>
      </c>
      <c r="D709" s="520" t="s">
        <v>1648</v>
      </c>
      <c r="E709" s="520" t="s">
        <v>476</v>
      </c>
      <c r="F709" s="520" t="s">
        <v>476</v>
      </c>
      <c r="G709" s="520" t="s">
        <v>476</v>
      </c>
      <c r="H709" s="520" t="s">
        <v>476</v>
      </c>
      <c r="I709" s="520" t="s">
        <v>476</v>
      </c>
    </row>
    <row r="710" spans="3:9">
      <c r="C710" s="520" t="s">
        <v>427</v>
      </c>
      <c r="D710" s="520" t="s">
        <v>428</v>
      </c>
      <c r="E710">
        <v>0</v>
      </c>
      <c r="F710" s="520" t="s">
        <v>476</v>
      </c>
      <c r="G710">
        <v>0</v>
      </c>
      <c r="H710" s="520" t="s">
        <v>476</v>
      </c>
      <c r="I710">
        <v>0</v>
      </c>
    </row>
    <row r="711" spans="3:9">
      <c r="C711" s="520" t="s">
        <v>1649</v>
      </c>
      <c r="D711" s="520" t="s">
        <v>1650</v>
      </c>
      <c r="E711">
        <v>0</v>
      </c>
      <c r="F711" s="520" t="s">
        <v>476</v>
      </c>
      <c r="G711">
        <v>0</v>
      </c>
      <c r="H711" s="520" t="s">
        <v>476</v>
      </c>
      <c r="I711">
        <v>0</v>
      </c>
    </row>
    <row r="712" spans="3:9">
      <c r="C712" s="520" t="s">
        <v>417</v>
      </c>
      <c r="D712" s="520" t="s">
        <v>418</v>
      </c>
      <c r="E712">
        <v>0</v>
      </c>
      <c r="F712" s="520" t="s">
        <v>476</v>
      </c>
      <c r="G712">
        <v>0</v>
      </c>
      <c r="H712" s="520" t="s">
        <v>476</v>
      </c>
      <c r="I712">
        <v>0</v>
      </c>
    </row>
    <row r="713" spans="3:9">
      <c r="C713" s="520" t="s">
        <v>419</v>
      </c>
      <c r="D713" s="520" t="s">
        <v>420</v>
      </c>
      <c r="E713">
        <v>0</v>
      </c>
      <c r="F713" s="520" t="s">
        <v>476</v>
      </c>
      <c r="G713">
        <v>0</v>
      </c>
      <c r="H713" s="520" t="s">
        <v>476</v>
      </c>
      <c r="I713">
        <v>0</v>
      </c>
    </row>
    <row r="714" spans="3:9">
      <c r="C714" s="520" t="s">
        <v>1651</v>
      </c>
      <c r="D714" s="520" t="s">
        <v>1652</v>
      </c>
      <c r="E714">
        <v>0</v>
      </c>
      <c r="F714" s="520" t="s">
        <v>476</v>
      </c>
      <c r="G714">
        <v>0</v>
      </c>
      <c r="H714" s="520" t="s">
        <v>476</v>
      </c>
      <c r="I714">
        <v>0</v>
      </c>
    </row>
    <row r="715" spans="3:9">
      <c r="C715" s="520" t="s">
        <v>339</v>
      </c>
      <c r="D715" s="520" t="s">
        <v>340</v>
      </c>
      <c r="E715">
        <v>0</v>
      </c>
      <c r="F715" s="520" t="s">
        <v>476</v>
      </c>
      <c r="G715">
        <v>0</v>
      </c>
      <c r="H715" s="520" t="s">
        <v>476</v>
      </c>
      <c r="I715">
        <v>0</v>
      </c>
    </row>
    <row r="716" spans="3:9">
      <c r="C716" s="520" t="s">
        <v>1653</v>
      </c>
      <c r="D716" s="520" t="s">
        <v>1654</v>
      </c>
      <c r="E716">
        <v>-1297242.1934782607</v>
      </c>
      <c r="F716" s="520" t="s">
        <v>476</v>
      </c>
      <c r="G716">
        <v>-1297242.1934782607</v>
      </c>
      <c r="H716" s="520" t="s">
        <v>476</v>
      </c>
      <c r="I716">
        <v>1297242.1934782607</v>
      </c>
    </row>
    <row r="717" spans="3:9">
      <c r="C717" s="520" t="s">
        <v>732</v>
      </c>
      <c r="D717" s="520" t="s">
        <v>564</v>
      </c>
      <c r="E717">
        <v>-3986479.3099999987</v>
      </c>
      <c r="F717" s="520" t="s">
        <v>476</v>
      </c>
      <c r="G717">
        <v>-3986479.3099999987</v>
      </c>
      <c r="H717" s="520" t="s">
        <v>476</v>
      </c>
      <c r="I717">
        <v>3986479.3099999987</v>
      </c>
    </row>
    <row r="718" spans="3:9">
      <c r="C718" s="520" t="s">
        <v>208</v>
      </c>
      <c r="D718" s="520" t="s">
        <v>573</v>
      </c>
      <c r="E718">
        <v>0</v>
      </c>
      <c r="F718" s="520" t="s">
        <v>476</v>
      </c>
      <c r="G718">
        <v>0</v>
      </c>
      <c r="H718" s="520" t="s">
        <v>476</v>
      </c>
      <c r="I718">
        <v>0</v>
      </c>
    </row>
    <row r="719" spans="3:9">
      <c r="C719" s="520" t="s">
        <v>1655</v>
      </c>
      <c r="D719" s="520" t="s">
        <v>1656</v>
      </c>
      <c r="E719">
        <v>0</v>
      </c>
      <c r="F719" s="520" t="s">
        <v>476</v>
      </c>
      <c r="G719">
        <v>0</v>
      </c>
      <c r="H719" s="520" t="s">
        <v>476</v>
      </c>
      <c r="I719">
        <v>0</v>
      </c>
    </row>
    <row r="720" spans="3:9">
      <c r="C720" s="520" t="s">
        <v>809</v>
      </c>
      <c r="D720" s="520" t="s">
        <v>810</v>
      </c>
      <c r="E720">
        <v>0</v>
      </c>
      <c r="F720" s="520" t="s">
        <v>476</v>
      </c>
      <c r="G720">
        <v>0</v>
      </c>
      <c r="H720" s="520" t="s">
        <v>476</v>
      </c>
      <c r="I720">
        <v>0</v>
      </c>
    </row>
    <row r="721" spans="3:9">
      <c r="C721" s="520" t="s">
        <v>733</v>
      </c>
      <c r="D721" s="520" t="s">
        <v>734</v>
      </c>
      <c r="E721">
        <v>-1182909.5154352617</v>
      </c>
      <c r="F721" s="520" t="s">
        <v>476</v>
      </c>
      <c r="G721">
        <v>-1182909.5154352617</v>
      </c>
      <c r="H721" s="520" t="s">
        <v>476</v>
      </c>
      <c r="I721">
        <v>1182909.5154352617</v>
      </c>
    </row>
    <row r="722" spans="3:9">
      <c r="C722" s="520" t="s">
        <v>735</v>
      </c>
      <c r="D722" s="520" t="s">
        <v>587</v>
      </c>
      <c r="E722">
        <v>-176988</v>
      </c>
      <c r="F722" s="520" t="s">
        <v>476</v>
      </c>
      <c r="G722">
        <v>-176988</v>
      </c>
      <c r="H722" s="520" t="s">
        <v>476</v>
      </c>
      <c r="I722">
        <v>176988</v>
      </c>
    </row>
    <row r="723" spans="3:9">
      <c r="C723" s="520" t="s">
        <v>421</v>
      </c>
      <c r="D723" s="520" t="s">
        <v>422</v>
      </c>
      <c r="E723">
        <v>49000</v>
      </c>
      <c r="F723" s="520" t="s">
        <v>476</v>
      </c>
      <c r="G723">
        <v>49000</v>
      </c>
      <c r="H723" s="520" t="s">
        <v>476</v>
      </c>
      <c r="I723">
        <v>-49000</v>
      </c>
    </row>
    <row r="724" spans="3:9">
      <c r="C724" s="520" t="s">
        <v>423</v>
      </c>
      <c r="D724" s="520" t="s">
        <v>434</v>
      </c>
      <c r="E724">
        <v>0</v>
      </c>
      <c r="F724" s="520" t="s">
        <v>476</v>
      </c>
      <c r="G724">
        <v>0</v>
      </c>
      <c r="H724" s="520" t="s">
        <v>476</v>
      </c>
      <c r="I724">
        <v>0</v>
      </c>
    </row>
    <row r="725" spans="3:9">
      <c r="C725" s="520" t="s">
        <v>1657</v>
      </c>
      <c r="D725" s="520" t="s">
        <v>1658</v>
      </c>
      <c r="E725">
        <v>0</v>
      </c>
      <c r="F725" s="520" t="s">
        <v>476</v>
      </c>
      <c r="G725">
        <v>0</v>
      </c>
      <c r="H725" s="520" t="s">
        <v>476</v>
      </c>
      <c r="I725">
        <v>0</v>
      </c>
    </row>
    <row r="726" spans="3:9">
      <c r="C726" s="520" t="s">
        <v>740</v>
      </c>
      <c r="D726" s="520" t="s">
        <v>574</v>
      </c>
      <c r="E726">
        <v>-1407082.3437019049</v>
      </c>
      <c r="F726" s="520" t="s">
        <v>476</v>
      </c>
      <c r="G726">
        <v>-1407082.3437019049</v>
      </c>
      <c r="H726" s="520" t="s">
        <v>476</v>
      </c>
      <c r="I726">
        <v>1407082.3437019049</v>
      </c>
    </row>
    <row r="727" spans="3:9">
      <c r="C727" s="520" t="s">
        <v>209</v>
      </c>
      <c r="D727" s="520" t="s">
        <v>575</v>
      </c>
      <c r="E727">
        <v>0</v>
      </c>
      <c r="F727" s="520" t="s">
        <v>476</v>
      </c>
      <c r="G727">
        <v>0</v>
      </c>
      <c r="H727" s="520" t="s">
        <v>476</v>
      </c>
      <c r="I727">
        <v>0</v>
      </c>
    </row>
    <row r="728" spans="3:9">
      <c r="C728" s="520" t="s">
        <v>1659</v>
      </c>
      <c r="D728" s="520" t="s">
        <v>1660</v>
      </c>
      <c r="E728">
        <v>0</v>
      </c>
      <c r="F728" s="520" t="s">
        <v>476</v>
      </c>
      <c r="G728">
        <v>0</v>
      </c>
      <c r="H728" s="520" t="s">
        <v>476</v>
      </c>
      <c r="I728">
        <v>0</v>
      </c>
    </row>
    <row r="729" spans="3:9">
      <c r="C729" s="520" t="s">
        <v>811</v>
      </c>
      <c r="D729" s="520" t="s">
        <v>812</v>
      </c>
      <c r="E729">
        <v>0</v>
      </c>
      <c r="F729" s="520" t="s">
        <v>476</v>
      </c>
      <c r="G729">
        <v>0</v>
      </c>
      <c r="H729" s="520" t="s">
        <v>476</v>
      </c>
      <c r="I729">
        <v>0</v>
      </c>
    </row>
    <row r="730" spans="3:9">
      <c r="C730" s="520" t="s">
        <v>741</v>
      </c>
      <c r="D730" s="520" t="s">
        <v>742</v>
      </c>
      <c r="E730">
        <v>-1296945.9118765562</v>
      </c>
      <c r="F730" s="520" t="s">
        <v>476</v>
      </c>
      <c r="G730">
        <v>-1296945.9118765562</v>
      </c>
      <c r="H730" s="520" t="s">
        <v>476</v>
      </c>
      <c r="I730">
        <v>1296945.9118765562</v>
      </c>
    </row>
    <row r="731" spans="3:9">
      <c r="C731" s="520" t="s">
        <v>743</v>
      </c>
      <c r="D731" s="520" t="s">
        <v>588</v>
      </c>
      <c r="E731">
        <v>-44688</v>
      </c>
      <c r="F731" s="520" t="s">
        <v>476</v>
      </c>
      <c r="G731">
        <v>-44688</v>
      </c>
      <c r="H731" s="520" t="s">
        <v>476</v>
      </c>
      <c r="I731">
        <v>44688</v>
      </c>
    </row>
    <row r="732" spans="3:9">
      <c r="C732" s="520" t="s">
        <v>435</v>
      </c>
      <c r="D732" s="520" t="s">
        <v>436</v>
      </c>
      <c r="E732">
        <v>0</v>
      </c>
      <c r="F732" s="520" t="s">
        <v>476</v>
      </c>
      <c r="G732">
        <v>0</v>
      </c>
      <c r="H732" s="520" t="s">
        <v>476</v>
      </c>
      <c r="I732">
        <v>0</v>
      </c>
    </row>
    <row r="733" spans="3:9">
      <c r="C733" s="520" t="s">
        <v>437</v>
      </c>
      <c r="D733" s="520" t="s">
        <v>438</v>
      </c>
      <c r="E733">
        <v>0</v>
      </c>
      <c r="F733" s="520" t="s">
        <v>476</v>
      </c>
      <c r="G733">
        <v>0</v>
      </c>
      <c r="H733" s="520" t="s">
        <v>476</v>
      </c>
      <c r="I733">
        <v>0</v>
      </c>
    </row>
    <row r="734" spans="3:9">
      <c r="C734" s="520" t="s">
        <v>744</v>
      </c>
      <c r="D734" s="520" t="s">
        <v>576</v>
      </c>
      <c r="E734">
        <v>-1357428.4900000002</v>
      </c>
      <c r="F734" s="520" t="s">
        <v>476</v>
      </c>
      <c r="G734">
        <v>-1357428.4900000002</v>
      </c>
      <c r="H734" s="520" t="s">
        <v>476</v>
      </c>
      <c r="I734">
        <v>1357428.4900000002</v>
      </c>
    </row>
    <row r="735" spans="3:9">
      <c r="C735" s="520" t="s">
        <v>210</v>
      </c>
      <c r="D735" s="520" t="s">
        <v>577</v>
      </c>
      <c r="E735">
        <v>0</v>
      </c>
      <c r="F735" s="520" t="s">
        <v>476</v>
      </c>
      <c r="G735">
        <v>0</v>
      </c>
      <c r="H735" s="520" t="s">
        <v>476</v>
      </c>
      <c r="I735">
        <v>0</v>
      </c>
    </row>
    <row r="736" spans="3:9">
      <c r="C736" s="520" t="s">
        <v>1661</v>
      </c>
      <c r="D736" s="520" t="s">
        <v>1662</v>
      </c>
      <c r="E736">
        <v>0</v>
      </c>
      <c r="F736" s="520" t="s">
        <v>476</v>
      </c>
      <c r="G736">
        <v>0</v>
      </c>
      <c r="H736" s="520" t="s">
        <v>476</v>
      </c>
      <c r="I736">
        <v>0</v>
      </c>
    </row>
    <row r="737" spans="3:9">
      <c r="C737" s="520" t="s">
        <v>813</v>
      </c>
      <c r="D737" s="520" t="s">
        <v>878</v>
      </c>
      <c r="E737">
        <v>0</v>
      </c>
      <c r="F737" s="520" t="s">
        <v>476</v>
      </c>
      <c r="G737">
        <v>0</v>
      </c>
      <c r="H737" s="520" t="s">
        <v>476</v>
      </c>
      <c r="I737">
        <v>0</v>
      </c>
    </row>
    <row r="738" spans="3:9">
      <c r="C738" s="520" t="s">
        <v>745</v>
      </c>
      <c r="D738" s="520" t="s">
        <v>746</v>
      </c>
      <c r="E738">
        <v>-264877.8918432676</v>
      </c>
      <c r="F738" s="520" t="s">
        <v>476</v>
      </c>
      <c r="G738">
        <v>-264877.8918432676</v>
      </c>
      <c r="H738" s="520" t="s">
        <v>476</v>
      </c>
      <c r="I738">
        <v>264877.8918432676</v>
      </c>
    </row>
    <row r="739" spans="3:9">
      <c r="C739" s="520" t="s">
        <v>747</v>
      </c>
      <c r="D739" s="520" t="s">
        <v>589</v>
      </c>
      <c r="E739">
        <v>-44100</v>
      </c>
      <c r="F739" s="520" t="s">
        <v>476</v>
      </c>
      <c r="G739">
        <v>-44100</v>
      </c>
      <c r="H739" s="520" t="s">
        <v>476</v>
      </c>
      <c r="I739">
        <v>44100</v>
      </c>
    </row>
    <row r="740" spans="3:9">
      <c r="C740" s="520" t="s">
        <v>439</v>
      </c>
      <c r="D740" s="520" t="s">
        <v>440</v>
      </c>
      <c r="E740">
        <v>0</v>
      </c>
      <c r="F740" s="520" t="s">
        <v>476</v>
      </c>
      <c r="G740">
        <v>0</v>
      </c>
      <c r="H740" s="520" t="s">
        <v>476</v>
      </c>
      <c r="I740">
        <v>0</v>
      </c>
    </row>
    <row r="741" spans="3:9">
      <c r="C741" s="520" t="s">
        <v>441</v>
      </c>
      <c r="D741" s="520" t="s">
        <v>442</v>
      </c>
      <c r="E741">
        <v>0</v>
      </c>
      <c r="F741" s="520" t="s">
        <v>476</v>
      </c>
      <c r="G741">
        <v>0</v>
      </c>
      <c r="H741" s="520" t="s">
        <v>476</v>
      </c>
      <c r="I741">
        <v>0</v>
      </c>
    </row>
    <row r="742" spans="3:9">
      <c r="C742" s="520" t="s">
        <v>748</v>
      </c>
      <c r="D742" s="520" t="s">
        <v>578</v>
      </c>
      <c r="E742">
        <v>-702891.22066192923</v>
      </c>
      <c r="F742" s="520" t="s">
        <v>476</v>
      </c>
      <c r="G742">
        <v>-702891.22066192923</v>
      </c>
      <c r="H742" s="520" t="s">
        <v>476</v>
      </c>
      <c r="I742">
        <v>702891.22066192923</v>
      </c>
    </row>
    <row r="743" spans="3:9">
      <c r="C743" s="520" t="s">
        <v>478</v>
      </c>
      <c r="D743" s="520" t="s">
        <v>479</v>
      </c>
      <c r="E743">
        <v>-49352.66</v>
      </c>
      <c r="F743" s="520" t="s">
        <v>476</v>
      </c>
      <c r="G743">
        <v>-49352.66</v>
      </c>
      <c r="H743" s="520" t="s">
        <v>476</v>
      </c>
      <c r="I743">
        <v>49352.66</v>
      </c>
    </row>
    <row r="744" spans="3:9">
      <c r="C744" s="520" t="s">
        <v>749</v>
      </c>
      <c r="D744" s="520" t="s">
        <v>579</v>
      </c>
      <c r="E744">
        <v>0</v>
      </c>
      <c r="F744" s="520" t="s">
        <v>476</v>
      </c>
      <c r="G744">
        <v>0</v>
      </c>
      <c r="H744" s="520" t="s">
        <v>476</v>
      </c>
      <c r="I744">
        <v>0</v>
      </c>
    </row>
    <row r="745" spans="3:9">
      <c r="C745" s="520" t="s">
        <v>341</v>
      </c>
      <c r="D745" s="520" t="s">
        <v>342</v>
      </c>
      <c r="E745">
        <v>0</v>
      </c>
      <c r="F745" s="520" t="s">
        <v>476</v>
      </c>
      <c r="G745">
        <v>0</v>
      </c>
      <c r="H745" s="520" t="s">
        <v>476</v>
      </c>
      <c r="I745">
        <v>0</v>
      </c>
    </row>
    <row r="746" spans="3:9">
      <c r="C746" s="520" t="s">
        <v>879</v>
      </c>
      <c r="D746" s="520" t="s">
        <v>880</v>
      </c>
      <c r="E746">
        <v>0</v>
      </c>
      <c r="F746" s="520" t="s">
        <v>476</v>
      </c>
      <c r="G746">
        <v>0</v>
      </c>
      <c r="H746" s="520" t="s">
        <v>476</v>
      </c>
      <c r="I746">
        <v>0</v>
      </c>
    </row>
    <row r="747" spans="3:9">
      <c r="C747" s="520" t="s">
        <v>91</v>
      </c>
      <c r="D747" s="520" t="s">
        <v>92</v>
      </c>
      <c r="E747">
        <v>854.38000000000011</v>
      </c>
      <c r="F747" s="520" t="s">
        <v>476</v>
      </c>
      <c r="G747">
        <v>854.38000000000011</v>
      </c>
      <c r="H747" s="520" t="s">
        <v>476</v>
      </c>
      <c r="I747">
        <v>-854.38000000000011</v>
      </c>
    </row>
    <row r="748" spans="3:9">
      <c r="C748" s="520" t="s">
        <v>750</v>
      </c>
      <c r="D748" s="520" t="s">
        <v>751</v>
      </c>
      <c r="E748">
        <v>-469423.40402440651</v>
      </c>
      <c r="F748" s="520" t="s">
        <v>476</v>
      </c>
      <c r="G748">
        <v>-469423.40402440651</v>
      </c>
      <c r="H748" s="520" t="s">
        <v>476</v>
      </c>
      <c r="I748">
        <v>469423.40402440651</v>
      </c>
    </row>
    <row r="749" spans="3:9">
      <c r="C749" s="520" t="s">
        <v>752</v>
      </c>
      <c r="D749" s="520" t="s">
        <v>590</v>
      </c>
      <c r="E749">
        <v>-11760</v>
      </c>
      <c r="F749" s="520" t="s">
        <v>476</v>
      </c>
      <c r="G749">
        <v>-11760</v>
      </c>
      <c r="H749" s="520" t="s">
        <v>476</v>
      </c>
      <c r="I749">
        <v>11760</v>
      </c>
    </row>
    <row r="750" spans="3:9">
      <c r="C750" s="520" t="s">
        <v>443</v>
      </c>
      <c r="D750" s="520" t="s">
        <v>444</v>
      </c>
      <c r="E750">
        <v>0</v>
      </c>
      <c r="F750" s="520" t="s">
        <v>476</v>
      </c>
      <c r="G750">
        <v>0</v>
      </c>
      <c r="H750" s="520" t="s">
        <v>476</v>
      </c>
      <c r="I750">
        <v>0</v>
      </c>
    </row>
    <row r="751" spans="3:9">
      <c r="C751" s="520" t="s">
        <v>445</v>
      </c>
      <c r="D751" s="520" t="s">
        <v>446</v>
      </c>
      <c r="E751">
        <v>0</v>
      </c>
      <c r="F751" s="520" t="s">
        <v>476</v>
      </c>
      <c r="G751">
        <v>0</v>
      </c>
      <c r="H751" s="520" t="s">
        <v>476</v>
      </c>
      <c r="I751">
        <v>0</v>
      </c>
    </row>
    <row r="752" spans="3:9">
      <c r="C752" s="520" t="s">
        <v>753</v>
      </c>
      <c r="D752" s="520" t="s">
        <v>580</v>
      </c>
      <c r="E752">
        <v>-217509.99999999997</v>
      </c>
      <c r="F752" s="520" t="s">
        <v>476</v>
      </c>
      <c r="G752">
        <v>-217509.99999999997</v>
      </c>
      <c r="H752" s="520" t="s">
        <v>476</v>
      </c>
      <c r="I752">
        <v>217509.99999999997</v>
      </c>
    </row>
    <row r="753" spans="3:9">
      <c r="C753" s="520" t="s">
        <v>480</v>
      </c>
      <c r="D753" s="520" t="s">
        <v>481</v>
      </c>
      <c r="E753">
        <v>0</v>
      </c>
      <c r="F753" s="520" t="s">
        <v>476</v>
      </c>
      <c r="G753">
        <v>0</v>
      </c>
      <c r="H753" s="520" t="s">
        <v>476</v>
      </c>
      <c r="I753">
        <v>0</v>
      </c>
    </row>
    <row r="754" spans="3:9">
      <c r="C754" s="520" t="s">
        <v>429</v>
      </c>
      <c r="D754" s="520" t="s">
        <v>1006</v>
      </c>
      <c r="E754">
        <v>0</v>
      </c>
      <c r="F754" s="520" t="s">
        <v>476</v>
      </c>
      <c r="G754">
        <v>0</v>
      </c>
      <c r="H754" s="520" t="s">
        <v>476</v>
      </c>
      <c r="I754">
        <v>0</v>
      </c>
    </row>
    <row r="755" spans="3:9">
      <c r="C755" s="520" t="s">
        <v>881</v>
      </c>
      <c r="D755" s="520" t="s">
        <v>882</v>
      </c>
      <c r="E755">
        <v>0</v>
      </c>
      <c r="F755" s="520" t="s">
        <v>476</v>
      </c>
      <c r="G755">
        <v>0</v>
      </c>
      <c r="H755" s="520" t="s">
        <v>476</v>
      </c>
      <c r="I755">
        <v>0</v>
      </c>
    </row>
    <row r="756" spans="3:9">
      <c r="C756" s="520" t="s">
        <v>754</v>
      </c>
      <c r="D756" s="520" t="s">
        <v>755</v>
      </c>
      <c r="E756">
        <v>-48515.609784751854</v>
      </c>
      <c r="F756" s="520" t="s">
        <v>476</v>
      </c>
      <c r="G756">
        <v>-48515.609784751854</v>
      </c>
      <c r="H756" s="520" t="s">
        <v>476</v>
      </c>
      <c r="I756">
        <v>48515.609784751854</v>
      </c>
    </row>
    <row r="757" spans="3:9">
      <c r="C757" s="520" t="s">
        <v>756</v>
      </c>
      <c r="D757" s="520" t="s">
        <v>591</v>
      </c>
      <c r="E757">
        <v>0</v>
      </c>
      <c r="F757" s="520" t="s">
        <v>476</v>
      </c>
      <c r="G757">
        <v>0</v>
      </c>
      <c r="H757" s="520" t="s">
        <v>476</v>
      </c>
      <c r="I757">
        <v>0</v>
      </c>
    </row>
    <row r="758" spans="3:9">
      <c r="C758" s="520" t="s">
        <v>447</v>
      </c>
      <c r="D758" s="520" t="s">
        <v>448</v>
      </c>
      <c r="E758">
        <v>0</v>
      </c>
      <c r="F758" s="520" t="s">
        <v>476</v>
      </c>
      <c r="G758">
        <v>0</v>
      </c>
      <c r="H758" s="520" t="s">
        <v>476</v>
      </c>
      <c r="I758">
        <v>0</v>
      </c>
    </row>
    <row r="759" spans="3:9">
      <c r="C759" s="520" t="s">
        <v>449</v>
      </c>
      <c r="D759" s="520" t="s">
        <v>450</v>
      </c>
      <c r="E759">
        <v>5178.6699999999992</v>
      </c>
      <c r="F759" s="520" t="s">
        <v>476</v>
      </c>
      <c r="G759">
        <v>5178.6699999999992</v>
      </c>
      <c r="H759" s="520" t="s">
        <v>476</v>
      </c>
      <c r="I759">
        <v>-5178.6699999999992</v>
      </c>
    </row>
    <row r="760" spans="3:9">
      <c r="C760" s="520" t="s">
        <v>783</v>
      </c>
      <c r="D760" s="520" t="s">
        <v>784</v>
      </c>
      <c r="E760">
        <v>-6000</v>
      </c>
      <c r="F760" s="520" t="s">
        <v>476</v>
      </c>
      <c r="G760">
        <v>-6000</v>
      </c>
      <c r="H760" s="520" t="s">
        <v>476</v>
      </c>
      <c r="I760">
        <v>6000</v>
      </c>
    </row>
    <row r="761" spans="3:9">
      <c r="C761" s="520" t="s">
        <v>757</v>
      </c>
      <c r="D761" s="520" t="s">
        <v>581</v>
      </c>
      <c r="E761">
        <v>-2534993.4900000002</v>
      </c>
      <c r="F761" s="520" t="s">
        <v>476</v>
      </c>
      <c r="G761">
        <v>-2534993.4900000002</v>
      </c>
      <c r="H761" s="520" t="s">
        <v>476</v>
      </c>
      <c r="I761">
        <v>2534993.4900000002</v>
      </c>
    </row>
    <row r="762" spans="3:9">
      <c r="C762" s="520" t="s">
        <v>482</v>
      </c>
      <c r="D762" s="520" t="s">
        <v>483</v>
      </c>
      <c r="E762">
        <v>-33288.639999999992</v>
      </c>
      <c r="F762" s="520" t="s">
        <v>476</v>
      </c>
      <c r="G762">
        <v>-33288.639999999992</v>
      </c>
      <c r="H762" s="520" t="s">
        <v>476</v>
      </c>
      <c r="I762">
        <v>33288.639999999992</v>
      </c>
    </row>
    <row r="763" spans="3:9">
      <c r="C763" s="520" t="s">
        <v>211</v>
      </c>
      <c r="D763" s="520" t="s">
        <v>582</v>
      </c>
      <c r="E763">
        <v>0</v>
      </c>
      <c r="F763" s="520" t="s">
        <v>476</v>
      </c>
      <c r="G763">
        <v>0</v>
      </c>
      <c r="H763" s="520" t="s">
        <v>476</v>
      </c>
      <c r="I763">
        <v>0</v>
      </c>
    </row>
    <row r="764" spans="3:9">
      <c r="C764" s="520" t="s">
        <v>1663</v>
      </c>
      <c r="D764" s="520" t="s">
        <v>1664</v>
      </c>
      <c r="E764">
        <v>0</v>
      </c>
      <c r="F764" s="520" t="s">
        <v>476</v>
      </c>
      <c r="G764">
        <v>0</v>
      </c>
      <c r="H764" s="520" t="s">
        <v>476</v>
      </c>
      <c r="I764">
        <v>0</v>
      </c>
    </row>
    <row r="765" spans="3:9">
      <c r="C765" s="520" t="s">
        <v>883</v>
      </c>
      <c r="D765" s="520" t="s">
        <v>884</v>
      </c>
      <c r="E765">
        <v>0</v>
      </c>
      <c r="F765" s="520" t="s">
        <v>476</v>
      </c>
      <c r="G765">
        <v>0</v>
      </c>
      <c r="H765" s="520" t="s">
        <v>476</v>
      </c>
      <c r="I765">
        <v>0</v>
      </c>
    </row>
    <row r="766" spans="3:9">
      <c r="C766" s="520" t="s">
        <v>758</v>
      </c>
      <c r="D766" s="520" t="s">
        <v>759</v>
      </c>
      <c r="E766">
        <v>-498557.17597320472</v>
      </c>
      <c r="F766" s="520" t="s">
        <v>476</v>
      </c>
      <c r="G766">
        <v>-498557.17597320472</v>
      </c>
      <c r="H766" s="520" t="s">
        <v>476</v>
      </c>
      <c r="I766">
        <v>498557.17597320472</v>
      </c>
    </row>
    <row r="767" spans="3:9">
      <c r="C767" s="520" t="s">
        <v>760</v>
      </c>
      <c r="D767" s="520" t="s">
        <v>592</v>
      </c>
      <c r="E767">
        <v>-38808</v>
      </c>
      <c r="F767" s="520" t="s">
        <v>476</v>
      </c>
      <c r="G767">
        <v>-38808</v>
      </c>
      <c r="H767" s="520" t="s">
        <v>476</v>
      </c>
      <c r="I767">
        <v>38808</v>
      </c>
    </row>
    <row r="768" spans="3:9">
      <c r="C768" s="520" t="s">
        <v>451</v>
      </c>
      <c r="D768" s="520" t="s">
        <v>452</v>
      </c>
      <c r="E768">
        <v>0</v>
      </c>
      <c r="F768" s="520" t="s">
        <v>476</v>
      </c>
      <c r="G768">
        <v>0</v>
      </c>
      <c r="H768" s="520" t="s">
        <v>476</v>
      </c>
      <c r="I768">
        <v>0</v>
      </c>
    </row>
    <row r="769" spans="3:9">
      <c r="C769" s="520" t="s">
        <v>453</v>
      </c>
      <c r="D769" s="520" t="s">
        <v>454</v>
      </c>
      <c r="E769">
        <v>0</v>
      </c>
      <c r="F769" s="520" t="s">
        <v>476</v>
      </c>
      <c r="G769">
        <v>0</v>
      </c>
      <c r="H769" s="520" t="s">
        <v>476</v>
      </c>
      <c r="I769">
        <v>0</v>
      </c>
    </row>
    <row r="770" spans="3:9">
      <c r="C770" s="520" t="s">
        <v>761</v>
      </c>
      <c r="D770" s="520" t="s">
        <v>583</v>
      </c>
      <c r="E770">
        <v>-584217.60999999987</v>
      </c>
      <c r="F770" s="520" t="s">
        <v>476</v>
      </c>
      <c r="G770">
        <v>-584217.60999999987</v>
      </c>
      <c r="H770" s="520" t="s">
        <v>476</v>
      </c>
      <c r="I770">
        <v>584217.60999999987</v>
      </c>
    </row>
    <row r="771" spans="3:9">
      <c r="C771" s="520" t="s">
        <v>1665</v>
      </c>
      <c r="D771" s="520" t="s">
        <v>1666</v>
      </c>
      <c r="E771">
        <v>0</v>
      </c>
      <c r="F771" s="520" t="s">
        <v>476</v>
      </c>
      <c r="G771">
        <v>0</v>
      </c>
      <c r="H771" s="520" t="s">
        <v>476</v>
      </c>
      <c r="I771">
        <v>0</v>
      </c>
    </row>
    <row r="772" spans="3:9">
      <c r="C772" s="520" t="s">
        <v>885</v>
      </c>
      <c r="D772" s="520" t="s">
        <v>12</v>
      </c>
      <c r="E772">
        <v>0</v>
      </c>
      <c r="F772" s="520" t="s">
        <v>476</v>
      </c>
      <c r="G772">
        <v>0</v>
      </c>
      <c r="H772" s="520" t="s">
        <v>476</v>
      </c>
      <c r="I772">
        <v>0</v>
      </c>
    </row>
    <row r="773" spans="3:9">
      <c r="C773" s="520" t="s">
        <v>762</v>
      </c>
      <c r="D773" s="520" t="s">
        <v>763</v>
      </c>
      <c r="E773">
        <v>-121251.55929270685</v>
      </c>
      <c r="F773" s="520" t="s">
        <v>476</v>
      </c>
      <c r="G773">
        <v>-121251.55929270685</v>
      </c>
      <c r="H773" s="520" t="s">
        <v>476</v>
      </c>
      <c r="I773">
        <v>121251.55929270685</v>
      </c>
    </row>
    <row r="774" spans="3:9">
      <c r="C774" s="520" t="s">
        <v>764</v>
      </c>
      <c r="D774" s="520" t="s">
        <v>593</v>
      </c>
      <c r="E774">
        <v>-117012</v>
      </c>
      <c r="F774" s="520" t="s">
        <v>476</v>
      </c>
      <c r="G774">
        <v>-117012</v>
      </c>
      <c r="H774" s="520" t="s">
        <v>476</v>
      </c>
      <c r="I774">
        <v>117012</v>
      </c>
    </row>
    <row r="775" spans="3:9">
      <c r="C775" s="520" t="s">
        <v>455</v>
      </c>
      <c r="D775" s="520" t="s">
        <v>456</v>
      </c>
      <c r="E775">
        <v>0</v>
      </c>
      <c r="F775" s="520" t="s">
        <v>476</v>
      </c>
      <c r="G775">
        <v>0</v>
      </c>
      <c r="H775" s="520" t="s">
        <v>476</v>
      </c>
      <c r="I775">
        <v>0</v>
      </c>
    </row>
    <row r="776" spans="3:9">
      <c r="C776" s="520" t="s">
        <v>457</v>
      </c>
      <c r="D776" s="520" t="s">
        <v>458</v>
      </c>
      <c r="E776">
        <v>0</v>
      </c>
      <c r="F776" s="520" t="s">
        <v>476</v>
      </c>
      <c r="G776">
        <v>0</v>
      </c>
      <c r="H776" s="520" t="s">
        <v>476</v>
      </c>
      <c r="I776">
        <v>0</v>
      </c>
    </row>
    <row r="777" spans="3:9">
      <c r="C777" s="520" t="s">
        <v>765</v>
      </c>
      <c r="D777" s="520" t="s">
        <v>584</v>
      </c>
      <c r="E777">
        <v>-89326.109999999986</v>
      </c>
      <c r="F777" s="520" t="s">
        <v>476</v>
      </c>
      <c r="G777">
        <v>-89326.109999999986</v>
      </c>
      <c r="H777" s="520" t="s">
        <v>476</v>
      </c>
      <c r="I777">
        <v>89326.109999999986</v>
      </c>
    </row>
    <row r="778" spans="3:9">
      <c r="C778" s="520" t="s">
        <v>1667</v>
      </c>
      <c r="D778" s="520" t="s">
        <v>1668</v>
      </c>
      <c r="E778">
        <v>0</v>
      </c>
      <c r="F778" s="520" t="s">
        <v>476</v>
      </c>
      <c r="G778">
        <v>0</v>
      </c>
      <c r="H778" s="520" t="s">
        <v>476</v>
      </c>
      <c r="I778">
        <v>0</v>
      </c>
    </row>
    <row r="779" spans="3:9">
      <c r="C779" s="520" t="s">
        <v>13</v>
      </c>
      <c r="D779" s="520" t="s">
        <v>14</v>
      </c>
      <c r="E779">
        <v>0</v>
      </c>
      <c r="F779" s="520" t="s">
        <v>476</v>
      </c>
      <c r="G779">
        <v>0</v>
      </c>
      <c r="H779" s="520" t="s">
        <v>476</v>
      </c>
      <c r="I779">
        <v>0</v>
      </c>
    </row>
    <row r="780" spans="3:9">
      <c r="C780" s="520" t="s">
        <v>766</v>
      </c>
      <c r="D780" s="520" t="s">
        <v>767</v>
      </c>
      <c r="E780">
        <v>-18776.822599315794</v>
      </c>
      <c r="F780" s="520" t="s">
        <v>476</v>
      </c>
      <c r="G780">
        <v>-18776.822599315794</v>
      </c>
      <c r="H780" s="520" t="s">
        <v>476</v>
      </c>
      <c r="I780">
        <v>18776.822599315794</v>
      </c>
    </row>
    <row r="781" spans="3:9">
      <c r="C781" s="520" t="s">
        <v>768</v>
      </c>
      <c r="D781" s="520" t="s">
        <v>594</v>
      </c>
      <c r="E781">
        <v>-22932</v>
      </c>
      <c r="F781" s="520" t="s">
        <v>476</v>
      </c>
      <c r="G781">
        <v>-22932</v>
      </c>
      <c r="H781" s="520" t="s">
        <v>476</v>
      </c>
      <c r="I781">
        <v>22932</v>
      </c>
    </row>
    <row r="782" spans="3:9">
      <c r="C782" s="520" t="s">
        <v>459</v>
      </c>
      <c r="D782" s="520" t="s">
        <v>460</v>
      </c>
      <c r="E782">
        <v>0</v>
      </c>
      <c r="F782" s="520" t="s">
        <v>476</v>
      </c>
      <c r="G782">
        <v>0</v>
      </c>
      <c r="H782" s="520" t="s">
        <v>476</v>
      </c>
      <c r="I782">
        <v>0</v>
      </c>
    </row>
    <row r="783" spans="3:9">
      <c r="C783" s="520" t="s">
        <v>461</v>
      </c>
      <c r="D783" s="520" t="s">
        <v>462</v>
      </c>
      <c r="E783">
        <v>0</v>
      </c>
      <c r="F783" s="520" t="s">
        <v>476</v>
      </c>
      <c r="G783">
        <v>0</v>
      </c>
      <c r="H783" s="520" t="s">
        <v>476</v>
      </c>
      <c r="I783">
        <v>0</v>
      </c>
    </row>
    <row r="784" spans="3:9">
      <c r="C784" s="520" t="s">
        <v>769</v>
      </c>
      <c r="D784" s="520" t="s">
        <v>585</v>
      </c>
      <c r="E784">
        <v>-894855.27</v>
      </c>
      <c r="F784" s="520" t="s">
        <v>476</v>
      </c>
      <c r="G784">
        <v>-894855.27</v>
      </c>
      <c r="H784" s="520" t="s">
        <v>476</v>
      </c>
      <c r="I784">
        <v>894855.27</v>
      </c>
    </row>
    <row r="785" spans="3:9">
      <c r="C785" s="520" t="s">
        <v>1669</v>
      </c>
      <c r="D785" s="520" t="s">
        <v>1670</v>
      </c>
      <c r="E785">
        <v>0</v>
      </c>
      <c r="F785" s="520" t="s">
        <v>476</v>
      </c>
      <c r="G785">
        <v>0</v>
      </c>
      <c r="H785" s="520" t="s">
        <v>476</v>
      </c>
      <c r="I785">
        <v>0</v>
      </c>
    </row>
    <row r="786" spans="3:9">
      <c r="C786" s="520" t="s">
        <v>15</v>
      </c>
      <c r="D786" s="520" t="s">
        <v>16</v>
      </c>
      <c r="E786">
        <v>0</v>
      </c>
      <c r="F786" s="520" t="s">
        <v>476</v>
      </c>
      <c r="G786">
        <v>0</v>
      </c>
      <c r="H786" s="520" t="s">
        <v>476</v>
      </c>
      <c r="I786">
        <v>0</v>
      </c>
    </row>
    <row r="787" spans="3:9">
      <c r="C787" s="520" t="s">
        <v>770</v>
      </c>
      <c r="D787" s="520" t="s">
        <v>771</v>
      </c>
      <c r="E787">
        <v>-207162.77796309805</v>
      </c>
      <c r="F787" s="520" t="s">
        <v>476</v>
      </c>
      <c r="G787">
        <v>-207162.77796309805</v>
      </c>
      <c r="H787" s="520" t="s">
        <v>476</v>
      </c>
      <c r="I787">
        <v>207162.77796309805</v>
      </c>
    </row>
    <row r="788" spans="3:9">
      <c r="C788" s="520" t="s">
        <v>772</v>
      </c>
      <c r="D788" s="520" t="s">
        <v>595</v>
      </c>
      <c r="E788">
        <v>-25284</v>
      </c>
      <c r="F788" s="520" t="s">
        <v>476</v>
      </c>
      <c r="G788">
        <v>-25284</v>
      </c>
      <c r="H788" s="520" t="s">
        <v>476</v>
      </c>
      <c r="I788">
        <v>25284</v>
      </c>
    </row>
    <row r="789" spans="3:9">
      <c r="C789" s="520" t="s">
        <v>463</v>
      </c>
      <c r="D789" s="520" t="s">
        <v>464</v>
      </c>
      <c r="E789">
        <v>0</v>
      </c>
      <c r="F789" s="520" t="s">
        <v>476</v>
      </c>
      <c r="G789">
        <v>0</v>
      </c>
      <c r="H789" s="520" t="s">
        <v>476</v>
      </c>
      <c r="I789">
        <v>0</v>
      </c>
    </row>
    <row r="790" spans="3:9">
      <c r="C790" s="520" t="s">
        <v>773</v>
      </c>
      <c r="D790" s="520" t="s">
        <v>586</v>
      </c>
      <c r="E790">
        <v>0</v>
      </c>
      <c r="F790" s="520" t="s">
        <v>476</v>
      </c>
      <c r="G790">
        <v>0</v>
      </c>
      <c r="H790" s="520" t="s">
        <v>476</v>
      </c>
      <c r="I790">
        <v>0</v>
      </c>
    </row>
    <row r="791" spans="3:9">
      <c r="C791" s="520" t="s">
        <v>1671</v>
      </c>
      <c r="D791" s="520" t="s">
        <v>1672</v>
      </c>
      <c r="E791">
        <v>-604800.00428571436</v>
      </c>
      <c r="F791" s="520" t="s">
        <v>476</v>
      </c>
      <c r="G791">
        <v>-604800.00428571436</v>
      </c>
      <c r="H791" s="520" t="s">
        <v>476</v>
      </c>
      <c r="I791">
        <v>604800.00428571436</v>
      </c>
    </row>
    <row r="792" spans="3:9">
      <c r="C792" s="520" t="s">
        <v>1007</v>
      </c>
      <c r="D792" s="520" t="s">
        <v>1008</v>
      </c>
      <c r="E792">
        <v>0</v>
      </c>
      <c r="F792" s="520" t="s">
        <v>476</v>
      </c>
      <c r="G792">
        <v>0</v>
      </c>
      <c r="H792" s="520" t="s">
        <v>476</v>
      </c>
      <c r="I792">
        <v>0</v>
      </c>
    </row>
    <row r="793" spans="3:9">
      <c r="C793" s="520" t="s">
        <v>1673</v>
      </c>
      <c r="D793" s="520" t="s">
        <v>1674</v>
      </c>
      <c r="E793">
        <v>-12250</v>
      </c>
      <c r="F793" s="520" t="s">
        <v>476</v>
      </c>
      <c r="G793">
        <v>-12250</v>
      </c>
      <c r="H793" s="520" t="s">
        <v>476</v>
      </c>
      <c r="I793">
        <v>12250</v>
      </c>
    </row>
    <row r="794" spans="3:9">
      <c r="C794" s="520" t="s">
        <v>465</v>
      </c>
      <c r="D794" s="520" t="s">
        <v>466</v>
      </c>
      <c r="E794">
        <v>-147000</v>
      </c>
      <c r="F794" s="520" t="s">
        <v>476</v>
      </c>
      <c r="G794">
        <v>-147000</v>
      </c>
      <c r="H794" s="520" t="s">
        <v>476</v>
      </c>
      <c r="I794">
        <v>147000</v>
      </c>
    </row>
    <row r="795" spans="3:9">
      <c r="C795" s="520" t="s">
        <v>1675</v>
      </c>
      <c r="D795" s="520" t="s">
        <v>1676</v>
      </c>
      <c r="E795">
        <v>-6370</v>
      </c>
      <c r="F795" s="520" t="s">
        <v>476</v>
      </c>
      <c r="G795">
        <v>-6370</v>
      </c>
      <c r="H795" s="520" t="s">
        <v>476</v>
      </c>
      <c r="I795">
        <v>6370</v>
      </c>
    </row>
    <row r="796" spans="3:9">
      <c r="C796" s="520" t="s">
        <v>24</v>
      </c>
      <c r="D796" s="520" t="s">
        <v>25</v>
      </c>
      <c r="E796">
        <v>0</v>
      </c>
      <c r="F796" s="520" t="s">
        <v>476</v>
      </c>
      <c r="G796">
        <v>0</v>
      </c>
      <c r="H796" s="520" t="s">
        <v>476</v>
      </c>
      <c r="I796">
        <v>0</v>
      </c>
    </row>
    <row r="797" spans="3:9">
      <c r="C797" s="520" t="s">
        <v>548</v>
      </c>
      <c r="D797" s="520" t="s">
        <v>962</v>
      </c>
      <c r="E797">
        <v>0</v>
      </c>
      <c r="F797" s="520" t="s">
        <v>476</v>
      </c>
      <c r="G797">
        <v>0</v>
      </c>
      <c r="H797" s="520" t="s">
        <v>476</v>
      </c>
      <c r="I797">
        <v>0</v>
      </c>
    </row>
    <row r="798" spans="3:9">
      <c r="C798" s="520" t="s">
        <v>1677</v>
      </c>
      <c r="D798" s="520" t="s">
        <v>1678</v>
      </c>
      <c r="E798" s="520" t="s">
        <v>476</v>
      </c>
      <c r="F798" s="520" t="s">
        <v>476</v>
      </c>
      <c r="G798" s="520" t="s">
        <v>476</v>
      </c>
      <c r="H798" s="520" t="s">
        <v>476</v>
      </c>
      <c r="I798" s="520" t="s">
        <v>476</v>
      </c>
    </row>
    <row r="799" spans="3:9">
      <c r="C799" s="520" t="s">
        <v>484</v>
      </c>
      <c r="D799" s="520" t="s">
        <v>1232</v>
      </c>
      <c r="E799">
        <v>4.7978237271308899E-3</v>
      </c>
      <c r="F799" s="520" t="s">
        <v>476</v>
      </c>
      <c r="G799">
        <v>4.7978237271308899E-3</v>
      </c>
      <c r="H799" s="520" t="s">
        <v>476</v>
      </c>
      <c r="I799">
        <v>-4.7978237271308899E-3</v>
      </c>
    </row>
    <row r="800" spans="3:9">
      <c r="C800" s="520" t="s">
        <v>1679</v>
      </c>
      <c r="D800" s="520" t="s">
        <v>1680</v>
      </c>
      <c r="E800">
        <v>1.1641532182693481E-10</v>
      </c>
      <c r="F800" s="520" t="s">
        <v>476</v>
      </c>
      <c r="G800">
        <v>1.1641532182693481E-10</v>
      </c>
      <c r="H800" s="520" t="s">
        <v>476</v>
      </c>
      <c r="I800">
        <v>-1.1641532182693481E-10</v>
      </c>
    </row>
    <row r="801" spans="3:9">
      <c r="C801" s="520" t="s">
        <v>1681</v>
      </c>
      <c r="D801" s="520" t="s">
        <v>1682</v>
      </c>
      <c r="E801">
        <v>0</v>
      </c>
      <c r="F801" s="520" t="s">
        <v>476</v>
      </c>
      <c r="G801">
        <v>0</v>
      </c>
      <c r="H801" s="520" t="s">
        <v>476</v>
      </c>
      <c r="I801">
        <v>0</v>
      </c>
    </row>
    <row r="802" spans="3:9">
      <c r="C802" s="520" t="s">
        <v>1683</v>
      </c>
      <c r="D802" s="520" t="s">
        <v>1684</v>
      </c>
      <c r="E802">
        <v>0</v>
      </c>
      <c r="F802" s="520" t="s">
        <v>476</v>
      </c>
      <c r="G802">
        <v>0</v>
      </c>
      <c r="H802" s="520" t="s">
        <v>476</v>
      </c>
      <c r="I802">
        <v>0</v>
      </c>
    </row>
    <row r="803" spans="3:9">
      <c r="C803" s="520" t="s">
        <v>1685</v>
      </c>
      <c r="D803" s="520" t="s">
        <v>1686</v>
      </c>
      <c r="E803">
        <v>0</v>
      </c>
      <c r="F803" s="520" t="s">
        <v>476</v>
      </c>
      <c r="G803">
        <v>0</v>
      </c>
      <c r="H803" s="520" t="s">
        <v>476</v>
      </c>
      <c r="I803">
        <v>0</v>
      </c>
    </row>
    <row r="804" spans="3:9">
      <c r="C804" s="520" t="s">
        <v>1687</v>
      </c>
      <c r="D804" s="520" t="s">
        <v>1688</v>
      </c>
      <c r="E804">
        <v>0</v>
      </c>
      <c r="F804" s="520" t="s">
        <v>476</v>
      </c>
      <c r="G804">
        <v>0</v>
      </c>
      <c r="H804" s="520" t="s">
        <v>476</v>
      </c>
      <c r="I804">
        <v>0</v>
      </c>
    </row>
    <row r="805" spans="3:9">
      <c r="C805" s="520" t="s">
        <v>1689</v>
      </c>
      <c r="D805" s="520" t="s">
        <v>1690</v>
      </c>
      <c r="E805">
        <v>0</v>
      </c>
      <c r="F805" s="520" t="s">
        <v>476</v>
      </c>
      <c r="G805">
        <v>0</v>
      </c>
      <c r="H805" s="520" t="s">
        <v>476</v>
      </c>
      <c r="I805">
        <v>0</v>
      </c>
    </row>
    <row r="806" spans="3:9">
      <c r="C806" s="520" t="s">
        <v>1691</v>
      </c>
      <c r="D806" s="520" t="s">
        <v>1692</v>
      </c>
      <c r="E806">
        <v>0</v>
      </c>
      <c r="F806" s="520" t="s">
        <v>476</v>
      </c>
      <c r="G806">
        <v>0</v>
      </c>
      <c r="H806" s="520" t="s">
        <v>476</v>
      </c>
      <c r="I806">
        <v>0</v>
      </c>
    </row>
    <row r="807" spans="3:9">
      <c r="C807" s="520" t="s">
        <v>1693</v>
      </c>
      <c r="D807" s="520" t="s">
        <v>1694</v>
      </c>
      <c r="E807">
        <v>0</v>
      </c>
      <c r="F807" s="520" t="s">
        <v>476</v>
      </c>
      <c r="G807">
        <v>0</v>
      </c>
      <c r="H807" s="520" t="s">
        <v>476</v>
      </c>
      <c r="I807">
        <v>0</v>
      </c>
    </row>
    <row r="808" spans="3:9">
      <c r="C808" s="520" t="s">
        <v>1695</v>
      </c>
      <c r="D808" s="520" t="s">
        <v>1696</v>
      </c>
      <c r="E808">
        <v>0</v>
      </c>
      <c r="F808" s="520" t="s">
        <v>476</v>
      </c>
      <c r="G808">
        <v>0</v>
      </c>
      <c r="H808" s="520" t="s">
        <v>476</v>
      </c>
      <c r="I808">
        <v>0</v>
      </c>
    </row>
    <row r="809" spans="3:9">
      <c r="C809" s="520" t="s">
        <v>1697</v>
      </c>
      <c r="D809" s="520" t="s">
        <v>1698</v>
      </c>
      <c r="E809">
        <v>0</v>
      </c>
      <c r="F809" s="520" t="s">
        <v>476</v>
      </c>
      <c r="G809">
        <v>0</v>
      </c>
      <c r="H809" s="520" t="s">
        <v>476</v>
      </c>
      <c r="I809">
        <v>0</v>
      </c>
    </row>
    <row r="810" spans="3:9">
      <c r="C810" s="520" t="s">
        <v>1699</v>
      </c>
      <c r="D810" s="520" t="s">
        <v>1700</v>
      </c>
      <c r="E810">
        <v>0</v>
      </c>
      <c r="F810" s="520" t="s">
        <v>476</v>
      </c>
      <c r="G810">
        <v>0</v>
      </c>
      <c r="H810" s="520" t="s">
        <v>476</v>
      </c>
      <c r="I810">
        <v>0</v>
      </c>
    </row>
    <row r="811" spans="3:9">
      <c r="C811" s="520" t="s">
        <v>1701</v>
      </c>
      <c r="D811" s="520" t="s">
        <v>1702</v>
      </c>
      <c r="E811">
        <v>0</v>
      </c>
      <c r="F811" s="520" t="s">
        <v>476</v>
      </c>
      <c r="G811">
        <v>0</v>
      </c>
      <c r="H811" s="520" t="s">
        <v>476</v>
      </c>
      <c r="I811">
        <v>0</v>
      </c>
    </row>
    <row r="812" spans="3:9">
      <c r="C812" s="520" t="s">
        <v>1703</v>
      </c>
      <c r="D812" s="520" t="s">
        <v>1704</v>
      </c>
      <c r="E812">
        <v>0</v>
      </c>
      <c r="F812" s="520" t="s">
        <v>476</v>
      </c>
      <c r="G812">
        <v>0</v>
      </c>
      <c r="H812" s="520" t="s">
        <v>476</v>
      </c>
      <c r="I812">
        <v>0</v>
      </c>
    </row>
    <row r="813" spans="3:9">
      <c r="C813" s="520" t="s">
        <v>1705</v>
      </c>
      <c r="D813" s="520" t="s">
        <v>1706</v>
      </c>
      <c r="E813">
        <v>0</v>
      </c>
      <c r="F813" s="520" t="s">
        <v>476</v>
      </c>
      <c r="G813">
        <v>0</v>
      </c>
      <c r="H813" s="520" t="s">
        <v>476</v>
      </c>
      <c r="I813">
        <v>0</v>
      </c>
    </row>
    <row r="814" spans="3:9">
      <c r="C814" s="520" t="s">
        <v>1707</v>
      </c>
      <c r="D814" s="520" t="s">
        <v>1708</v>
      </c>
      <c r="E814">
        <v>0</v>
      </c>
      <c r="F814" s="520" t="s">
        <v>476</v>
      </c>
      <c r="G814">
        <v>0</v>
      </c>
      <c r="H814" s="520" t="s">
        <v>476</v>
      </c>
      <c r="I814">
        <v>0</v>
      </c>
    </row>
    <row r="815" spans="3:9">
      <c r="C815" s="520" t="s">
        <v>1709</v>
      </c>
      <c r="D815" s="520" t="s">
        <v>1710</v>
      </c>
      <c r="E815">
        <v>0</v>
      </c>
      <c r="F815" s="520" t="s">
        <v>476</v>
      </c>
      <c r="G815">
        <v>0</v>
      </c>
      <c r="H815" s="520" t="s">
        <v>476</v>
      </c>
      <c r="I815">
        <v>0</v>
      </c>
    </row>
    <row r="816" spans="3:9">
      <c r="C816" s="520" t="s">
        <v>1711</v>
      </c>
      <c r="D816" s="520" t="s">
        <v>1712</v>
      </c>
      <c r="E816">
        <v>0</v>
      </c>
      <c r="F816" s="520" t="s">
        <v>476</v>
      </c>
      <c r="G816">
        <v>0</v>
      </c>
      <c r="H816" s="520" t="s">
        <v>476</v>
      </c>
      <c r="I816">
        <v>0</v>
      </c>
    </row>
    <row r="817" spans="3:9">
      <c r="C817" s="520" t="s">
        <v>1713</v>
      </c>
      <c r="D817" s="520" t="s">
        <v>1714</v>
      </c>
      <c r="E817">
        <v>0</v>
      </c>
      <c r="F817" s="520" t="s">
        <v>476</v>
      </c>
      <c r="G817">
        <v>0</v>
      </c>
      <c r="H817" s="520" t="s">
        <v>476</v>
      </c>
      <c r="I817">
        <v>0</v>
      </c>
    </row>
    <row r="818" spans="3:9">
      <c r="C818" s="520" t="s">
        <v>1715</v>
      </c>
      <c r="D818" s="520" t="s">
        <v>1716</v>
      </c>
      <c r="E818">
        <v>0</v>
      </c>
      <c r="F818" s="520" t="s">
        <v>476</v>
      </c>
      <c r="G818">
        <v>0</v>
      </c>
      <c r="H818" s="520" t="s">
        <v>476</v>
      </c>
      <c r="I818">
        <v>0</v>
      </c>
    </row>
    <row r="819" spans="3:9">
      <c r="C819" s="520" t="s">
        <v>1717</v>
      </c>
      <c r="D819" s="520" t="s">
        <v>1718</v>
      </c>
      <c r="E819">
        <v>0</v>
      </c>
      <c r="F819" s="520" t="s">
        <v>476</v>
      </c>
      <c r="G819">
        <v>0</v>
      </c>
      <c r="H819" s="520" t="s">
        <v>476</v>
      </c>
      <c r="I819">
        <v>0</v>
      </c>
    </row>
    <row r="820" spans="3:9">
      <c r="C820" s="520" t="s">
        <v>1719</v>
      </c>
      <c r="D820" s="520" t="s">
        <v>1720</v>
      </c>
      <c r="E820">
        <v>0</v>
      </c>
      <c r="F820" s="520" t="s">
        <v>476</v>
      </c>
      <c r="G820">
        <v>0</v>
      </c>
      <c r="H820" s="520" t="s">
        <v>476</v>
      </c>
      <c r="I820">
        <v>0</v>
      </c>
    </row>
    <row r="821" spans="3:9">
      <c r="C821" s="520" t="s">
        <v>1721</v>
      </c>
      <c r="D821" s="520" t="s">
        <v>1722</v>
      </c>
      <c r="E821">
        <v>0</v>
      </c>
      <c r="F821" s="520" t="s">
        <v>476</v>
      </c>
      <c r="G821">
        <v>0</v>
      </c>
      <c r="H821" s="520" t="s">
        <v>476</v>
      </c>
      <c r="I821">
        <v>0</v>
      </c>
    </row>
    <row r="822" spans="3:9">
      <c r="C822" s="520" t="s">
        <v>1723</v>
      </c>
      <c r="D822" s="520" t="s">
        <v>1724</v>
      </c>
      <c r="E822">
        <v>0</v>
      </c>
      <c r="F822" s="520" t="s">
        <v>476</v>
      </c>
      <c r="G822">
        <v>0</v>
      </c>
      <c r="H822" s="520" t="s">
        <v>476</v>
      </c>
      <c r="I822">
        <v>0</v>
      </c>
    </row>
    <row r="823" spans="3:9">
      <c r="C823" s="520" t="s">
        <v>1725</v>
      </c>
      <c r="D823" s="520" t="s">
        <v>1726</v>
      </c>
      <c r="E823">
        <v>0</v>
      </c>
      <c r="F823" s="520" t="s">
        <v>476</v>
      </c>
      <c r="G823">
        <v>0</v>
      </c>
      <c r="H823" s="520" t="s">
        <v>476</v>
      </c>
      <c r="I823">
        <v>0</v>
      </c>
    </row>
    <row r="824" spans="3:9">
      <c r="C824" s="520" t="s">
        <v>1727</v>
      </c>
      <c r="D824" s="520" t="s">
        <v>1728</v>
      </c>
      <c r="E824">
        <v>0</v>
      </c>
      <c r="F824" s="520" t="s">
        <v>476</v>
      </c>
      <c r="G824">
        <v>0</v>
      </c>
      <c r="H824" s="520" t="s">
        <v>476</v>
      </c>
      <c r="I824">
        <v>0</v>
      </c>
    </row>
    <row r="825" spans="3:9">
      <c r="C825" s="520" t="s">
        <v>1729</v>
      </c>
      <c r="D825" s="520" t="s">
        <v>1730</v>
      </c>
      <c r="E825">
        <v>0</v>
      </c>
      <c r="F825" s="520" t="s">
        <v>476</v>
      </c>
      <c r="G825">
        <v>0</v>
      </c>
      <c r="H825" s="520" t="s">
        <v>476</v>
      </c>
      <c r="I825">
        <v>0</v>
      </c>
    </row>
    <row r="826" spans="3:9">
      <c r="C826" s="520" t="s">
        <v>1731</v>
      </c>
      <c r="D826" s="520" t="s">
        <v>1732</v>
      </c>
      <c r="E826">
        <v>0</v>
      </c>
      <c r="F826" s="520" t="s">
        <v>476</v>
      </c>
      <c r="G826">
        <v>0</v>
      </c>
      <c r="H826" s="520" t="s">
        <v>476</v>
      </c>
      <c r="I826">
        <v>0</v>
      </c>
    </row>
    <row r="827" spans="3:9">
      <c r="C827" s="520" t="s">
        <v>1733</v>
      </c>
      <c r="D827" s="520" t="s">
        <v>1734</v>
      </c>
      <c r="E827">
        <v>0</v>
      </c>
      <c r="F827" s="520" t="s">
        <v>476</v>
      </c>
      <c r="G827">
        <v>0</v>
      </c>
      <c r="H827" s="520" t="s">
        <v>476</v>
      </c>
      <c r="I827">
        <v>0</v>
      </c>
    </row>
    <row r="828" spans="3:9">
      <c r="C828" s="520" t="s">
        <v>1735</v>
      </c>
      <c r="D828" s="520" t="s">
        <v>1736</v>
      </c>
      <c r="E828">
        <v>0</v>
      </c>
      <c r="F828" s="520" t="s">
        <v>476</v>
      </c>
      <c r="G828">
        <v>0</v>
      </c>
      <c r="H828" s="520" t="s">
        <v>476</v>
      </c>
      <c r="I828">
        <v>0</v>
      </c>
    </row>
    <row r="829" spans="3:9">
      <c r="C829" s="520" t="s">
        <v>1737</v>
      </c>
      <c r="D829" s="520" t="s">
        <v>1738</v>
      </c>
      <c r="E829">
        <v>0</v>
      </c>
      <c r="F829" s="520" t="s">
        <v>476</v>
      </c>
      <c r="G829">
        <v>0</v>
      </c>
      <c r="H829" s="520" t="s">
        <v>476</v>
      </c>
      <c r="I829">
        <v>0</v>
      </c>
    </row>
    <row r="830" spans="3:9">
      <c r="C830" s="520" t="s">
        <v>1739</v>
      </c>
      <c r="D830" s="520" t="s">
        <v>1740</v>
      </c>
      <c r="E830">
        <v>0</v>
      </c>
      <c r="F830" s="520" t="s">
        <v>476</v>
      </c>
      <c r="G830">
        <v>0</v>
      </c>
      <c r="H830" s="520" t="s">
        <v>476</v>
      </c>
      <c r="I830">
        <v>0</v>
      </c>
    </row>
    <row r="831" spans="3:9">
      <c r="C831" s="520" t="s">
        <v>1741</v>
      </c>
      <c r="D831" s="520" t="s">
        <v>1742</v>
      </c>
      <c r="E831">
        <v>0</v>
      </c>
      <c r="F831" s="520" t="s">
        <v>476</v>
      </c>
      <c r="G831">
        <v>0</v>
      </c>
      <c r="H831" s="520" t="s">
        <v>476</v>
      </c>
      <c r="I831">
        <v>0</v>
      </c>
    </row>
    <row r="832" spans="3:9">
      <c r="C832" s="520" t="s">
        <v>1743</v>
      </c>
      <c r="D832" s="520" t="s">
        <v>1744</v>
      </c>
      <c r="E832">
        <v>0</v>
      </c>
      <c r="F832" s="520" t="s">
        <v>476</v>
      </c>
      <c r="G832">
        <v>0</v>
      </c>
      <c r="H832" s="520" t="s">
        <v>476</v>
      </c>
      <c r="I832">
        <v>0</v>
      </c>
    </row>
    <row r="833" spans="3:9">
      <c r="C833" s="520" t="s">
        <v>1745</v>
      </c>
      <c r="D833" s="520" t="s">
        <v>1746</v>
      </c>
      <c r="E833">
        <v>0</v>
      </c>
      <c r="F833" s="520" t="s">
        <v>476</v>
      </c>
      <c r="G833">
        <v>0</v>
      </c>
      <c r="H833" s="520" t="s">
        <v>476</v>
      </c>
      <c r="I833">
        <v>0</v>
      </c>
    </row>
    <row r="834" spans="3:9">
      <c r="C834" s="520" t="s">
        <v>1747</v>
      </c>
      <c r="D834" s="520" t="s">
        <v>1748</v>
      </c>
      <c r="E834">
        <v>0</v>
      </c>
      <c r="F834" s="520" t="s">
        <v>476</v>
      </c>
      <c r="G834">
        <v>0</v>
      </c>
      <c r="H834" s="520" t="s">
        <v>476</v>
      </c>
      <c r="I834">
        <v>0</v>
      </c>
    </row>
    <row r="835" spans="3:9">
      <c r="C835" s="520" t="s">
        <v>1749</v>
      </c>
      <c r="D835" s="520" t="s">
        <v>1750</v>
      </c>
      <c r="E835">
        <v>0</v>
      </c>
      <c r="F835" s="520" t="s">
        <v>476</v>
      </c>
      <c r="G835">
        <v>0</v>
      </c>
      <c r="H835" s="520" t="s">
        <v>476</v>
      </c>
      <c r="I835">
        <v>0</v>
      </c>
    </row>
    <row r="836" spans="3:9">
      <c r="C836" s="520" t="s">
        <v>1751</v>
      </c>
      <c r="D836" s="520" t="s">
        <v>1752</v>
      </c>
      <c r="E836">
        <v>0</v>
      </c>
      <c r="F836" s="520" t="s">
        <v>476</v>
      </c>
      <c r="G836">
        <v>0</v>
      </c>
      <c r="H836" s="520" t="s">
        <v>476</v>
      </c>
      <c r="I836">
        <v>0</v>
      </c>
    </row>
    <row r="837" spans="3:9">
      <c r="C837" s="520" t="s">
        <v>1753</v>
      </c>
      <c r="D837" s="520" t="s">
        <v>1754</v>
      </c>
      <c r="E837">
        <v>0</v>
      </c>
      <c r="F837" s="520" t="s">
        <v>476</v>
      </c>
      <c r="G837">
        <v>0</v>
      </c>
      <c r="H837" s="520" t="s">
        <v>476</v>
      </c>
      <c r="I837">
        <v>0</v>
      </c>
    </row>
    <row r="838" spans="3:9">
      <c r="C838" s="520" t="s">
        <v>1755</v>
      </c>
      <c r="D838" s="520" t="s">
        <v>1756</v>
      </c>
      <c r="E838">
        <v>0</v>
      </c>
      <c r="F838" s="520" t="s">
        <v>476</v>
      </c>
      <c r="G838">
        <v>0</v>
      </c>
      <c r="H838" s="520" t="s">
        <v>476</v>
      </c>
      <c r="I838">
        <v>0</v>
      </c>
    </row>
    <row r="839" spans="3:9">
      <c r="C839" s="520" t="s">
        <v>1757</v>
      </c>
      <c r="D839" s="520" t="s">
        <v>1758</v>
      </c>
      <c r="E839">
        <v>0</v>
      </c>
      <c r="F839" s="520" t="s">
        <v>476</v>
      </c>
      <c r="G839">
        <v>0</v>
      </c>
      <c r="H839" s="520" t="s">
        <v>476</v>
      </c>
      <c r="I839">
        <v>0</v>
      </c>
    </row>
    <row r="840" spans="3:9">
      <c r="C840" s="520" t="s">
        <v>1759</v>
      </c>
      <c r="D840" s="520" t="s">
        <v>1760</v>
      </c>
      <c r="E840">
        <v>0</v>
      </c>
      <c r="F840" s="520" t="s">
        <v>476</v>
      </c>
      <c r="G840">
        <v>0</v>
      </c>
      <c r="H840" s="520" t="s">
        <v>476</v>
      </c>
      <c r="I840">
        <v>0</v>
      </c>
    </row>
    <row r="841" spans="3:9">
      <c r="C841" s="520" t="s">
        <v>1761</v>
      </c>
      <c r="D841" s="520" t="s">
        <v>1762</v>
      </c>
      <c r="E841">
        <v>0</v>
      </c>
      <c r="F841" s="520" t="s">
        <v>476</v>
      </c>
      <c r="G841">
        <v>0</v>
      </c>
      <c r="H841" s="520" t="s">
        <v>476</v>
      </c>
      <c r="I841">
        <v>0</v>
      </c>
    </row>
    <row r="842" spans="3:9">
      <c r="C842" s="520" t="s">
        <v>1763</v>
      </c>
      <c r="D842" s="520" t="s">
        <v>1764</v>
      </c>
      <c r="E842">
        <v>0</v>
      </c>
      <c r="F842" s="520" t="s">
        <v>476</v>
      </c>
      <c r="G842">
        <v>0</v>
      </c>
      <c r="H842" s="520" t="s">
        <v>476</v>
      </c>
      <c r="I842">
        <v>0</v>
      </c>
    </row>
    <row r="843" spans="3:9">
      <c r="C843" s="520" t="s">
        <v>1765</v>
      </c>
      <c r="D843" s="520" t="s">
        <v>1766</v>
      </c>
      <c r="E843">
        <v>0</v>
      </c>
      <c r="F843" s="520" t="s">
        <v>476</v>
      </c>
      <c r="G843">
        <v>0</v>
      </c>
      <c r="H843" s="520" t="s">
        <v>476</v>
      </c>
      <c r="I843">
        <v>0</v>
      </c>
    </row>
    <row r="844" spans="3:9">
      <c r="C844" s="520" t="s">
        <v>1767</v>
      </c>
      <c r="D844" s="520" t="s">
        <v>1768</v>
      </c>
      <c r="E844">
        <v>0</v>
      </c>
      <c r="F844" s="520" t="s">
        <v>476</v>
      </c>
      <c r="G844">
        <v>0</v>
      </c>
      <c r="H844" s="520" t="s">
        <v>476</v>
      </c>
      <c r="I844">
        <v>0</v>
      </c>
    </row>
    <row r="845" spans="3:9">
      <c r="C845" s="520" t="s">
        <v>1769</v>
      </c>
      <c r="D845" s="520" t="s">
        <v>1770</v>
      </c>
      <c r="E845">
        <v>0</v>
      </c>
      <c r="F845" s="520" t="s">
        <v>476</v>
      </c>
      <c r="G845">
        <v>0</v>
      </c>
      <c r="H845" s="520" t="s">
        <v>476</v>
      </c>
      <c r="I845">
        <v>0</v>
      </c>
    </row>
    <row r="846" spans="3:9">
      <c r="C846" s="520" t="s">
        <v>1771</v>
      </c>
      <c r="D846" s="520" t="s">
        <v>1772</v>
      </c>
      <c r="E846">
        <v>0</v>
      </c>
      <c r="F846" s="520" t="s">
        <v>476</v>
      </c>
      <c r="G846">
        <v>0</v>
      </c>
      <c r="H846" s="520" t="s">
        <v>476</v>
      </c>
      <c r="I846">
        <v>0</v>
      </c>
    </row>
    <row r="847" spans="3:9">
      <c r="C847" s="520" t="s">
        <v>1773</v>
      </c>
      <c r="D847" s="520" t="s">
        <v>1774</v>
      </c>
      <c r="E847">
        <v>0</v>
      </c>
      <c r="F847" s="520" t="s">
        <v>476</v>
      </c>
      <c r="G847">
        <v>0</v>
      </c>
      <c r="H847" s="520" t="s">
        <v>476</v>
      </c>
      <c r="I847">
        <v>0</v>
      </c>
    </row>
    <row r="848" spans="3:9">
      <c r="C848" s="520" t="s">
        <v>1775</v>
      </c>
      <c r="D848" s="520" t="s">
        <v>1776</v>
      </c>
      <c r="E848">
        <v>0</v>
      </c>
      <c r="F848" s="520" t="s">
        <v>476</v>
      </c>
      <c r="G848">
        <v>0</v>
      </c>
      <c r="H848" s="520" t="s">
        <v>476</v>
      </c>
      <c r="I848">
        <v>0</v>
      </c>
    </row>
    <row r="849" spans="3:9">
      <c r="C849" s="520" t="s">
        <v>1777</v>
      </c>
      <c r="D849" s="520" t="s">
        <v>1778</v>
      </c>
      <c r="E849">
        <v>0</v>
      </c>
      <c r="F849" s="520" t="s">
        <v>476</v>
      </c>
      <c r="G849">
        <v>0</v>
      </c>
      <c r="H849" s="520" t="s">
        <v>476</v>
      </c>
      <c r="I849">
        <v>0</v>
      </c>
    </row>
    <row r="850" spans="3:9">
      <c r="C850" s="520" t="s">
        <v>1779</v>
      </c>
      <c r="D850" s="520" t="s">
        <v>1780</v>
      </c>
      <c r="E850">
        <v>0</v>
      </c>
      <c r="F850" s="520" t="s">
        <v>476</v>
      </c>
      <c r="G850">
        <v>0</v>
      </c>
      <c r="H850" s="520" t="s">
        <v>476</v>
      </c>
      <c r="I850">
        <v>0</v>
      </c>
    </row>
    <row r="851" spans="3:9">
      <c r="C851" s="520" t="s">
        <v>1781</v>
      </c>
      <c r="D851" s="520" t="s">
        <v>1782</v>
      </c>
      <c r="E851">
        <v>0</v>
      </c>
      <c r="F851" s="520" t="s">
        <v>476</v>
      </c>
      <c r="G851">
        <v>0</v>
      </c>
      <c r="H851" s="520" t="s">
        <v>476</v>
      </c>
      <c r="I851">
        <v>0</v>
      </c>
    </row>
    <row r="852" spans="3:9">
      <c r="C852" s="520" t="s">
        <v>1783</v>
      </c>
      <c r="D852" s="520" t="s">
        <v>1784</v>
      </c>
      <c r="E852">
        <v>0</v>
      </c>
      <c r="F852" s="520" t="s">
        <v>476</v>
      </c>
      <c r="G852">
        <v>0</v>
      </c>
      <c r="H852" s="520" t="s">
        <v>476</v>
      </c>
      <c r="I852">
        <v>0</v>
      </c>
    </row>
    <row r="853" spans="3:9">
      <c r="C853" s="520" t="s">
        <v>1785</v>
      </c>
      <c r="D853" s="520" t="s">
        <v>1786</v>
      </c>
      <c r="E853">
        <v>0</v>
      </c>
      <c r="F853" s="520" t="s">
        <v>476</v>
      </c>
      <c r="G853">
        <v>0</v>
      </c>
      <c r="H853" s="520" t="s">
        <v>476</v>
      </c>
      <c r="I853">
        <v>0</v>
      </c>
    </row>
    <row r="854" spans="3:9">
      <c r="C854" s="520" t="s">
        <v>1787</v>
      </c>
      <c r="D854" s="520" t="s">
        <v>1788</v>
      </c>
      <c r="E854">
        <v>0</v>
      </c>
      <c r="F854" s="520" t="s">
        <v>476</v>
      </c>
      <c r="G854">
        <v>0</v>
      </c>
      <c r="H854" s="520" t="s">
        <v>476</v>
      </c>
      <c r="I854">
        <v>0</v>
      </c>
    </row>
    <row r="855" spans="3:9">
      <c r="C855" s="520" t="s">
        <v>1789</v>
      </c>
      <c r="D855" s="520" t="s">
        <v>1790</v>
      </c>
      <c r="E855">
        <v>0</v>
      </c>
      <c r="F855" s="520" t="s">
        <v>476</v>
      </c>
      <c r="G855">
        <v>0</v>
      </c>
      <c r="H855" s="520" t="s">
        <v>476</v>
      </c>
      <c r="I855">
        <v>0</v>
      </c>
    </row>
    <row r="856" spans="3:9">
      <c r="C856" s="520" t="s">
        <v>1791</v>
      </c>
      <c r="D856" s="520" t="s">
        <v>1792</v>
      </c>
      <c r="E856">
        <v>0</v>
      </c>
      <c r="F856" s="520" t="s">
        <v>476</v>
      </c>
      <c r="G856">
        <v>0</v>
      </c>
      <c r="H856" s="520" t="s">
        <v>476</v>
      </c>
      <c r="I856">
        <v>0</v>
      </c>
    </row>
    <row r="857" spans="3:9">
      <c r="C857" s="520" t="s">
        <v>1793</v>
      </c>
      <c r="D857" s="520" t="s">
        <v>1794</v>
      </c>
      <c r="E857">
        <v>0</v>
      </c>
      <c r="F857" s="520" t="s">
        <v>476</v>
      </c>
      <c r="G857">
        <v>0</v>
      </c>
      <c r="H857" s="520" t="s">
        <v>476</v>
      </c>
      <c r="I857">
        <v>0</v>
      </c>
    </row>
    <row r="858" spans="3:9">
      <c r="C858" s="520" t="s">
        <v>1795</v>
      </c>
      <c r="D858" s="520" t="s">
        <v>1796</v>
      </c>
      <c r="E858">
        <v>0</v>
      </c>
      <c r="F858" s="520" t="s">
        <v>476</v>
      </c>
      <c r="G858">
        <v>0</v>
      </c>
      <c r="H858" s="520" t="s">
        <v>476</v>
      </c>
      <c r="I858">
        <v>0</v>
      </c>
    </row>
    <row r="859" spans="3:9">
      <c r="C859" s="520" t="s">
        <v>1797</v>
      </c>
      <c r="D859" s="520" t="s">
        <v>1798</v>
      </c>
      <c r="E859">
        <v>0</v>
      </c>
      <c r="F859" s="520" t="s">
        <v>476</v>
      </c>
      <c r="G859">
        <v>0</v>
      </c>
      <c r="H859" s="520" t="s">
        <v>476</v>
      </c>
      <c r="I859">
        <v>0</v>
      </c>
    </row>
    <row r="860" spans="3:9">
      <c r="C860" s="520" t="s">
        <v>1799</v>
      </c>
      <c r="D860" s="520" t="s">
        <v>1800</v>
      </c>
      <c r="E860">
        <v>0</v>
      </c>
      <c r="F860" s="520" t="s">
        <v>476</v>
      </c>
      <c r="G860">
        <v>0</v>
      </c>
      <c r="H860" s="520" t="s">
        <v>476</v>
      </c>
      <c r="I860">
        <v>0</v>
      </c>
    </row>
    <row r="861" spans="3:9">
      <c r="C861" s="520" t="s">
        <v>1801</v>
      </c>
      <c r="D861" s="520" t="s">
        <v>1802</v>
      </c>
      <c r="E861">
        <v>0</v>
      </c>
      <c r="F861" s="520" t="s">
        <v>476</v>
      </c>
      <c r="G861">
        <v>0</v>
      </c>
      <c r="H861" s="520" t="s">
        <v>476</v>
      </c>
      <c r="I861">
        <v>0</v>
      </c>
    </row>
    <row r="862" spans="3:9">
      <c r="C862" s="520" t="s">
        <v>1328</v>
      </c>
      <c r="D862" s="520" t="s">
        <v>1352</v>
      </c>
      <c r="E862">
        <v>-4.8894435167312622E-9</v>
      </c>
      <c r="F862">
        <v>19881812.816499818</v>
      </c>
      <c r="G862">
        <v>-4.8894435167312622E-9</v>
      </c>
      <c r="H862">
        <v>19881812.816499818</v>
      </c>
      <c r="I862">
        <v>19881812.816499822</v>
      </c>
    </row>
    <row r="863" spans="3:9">
      <c r="C863" s="520" t="s">
        <v>545</v>
      </c>
      <c r="D863" s="520" t="s">
        <v>989</v>
      </c>
      <c r="E863">
        <v>-150885.54517211593</v>
      </c>
      <c r="F863" s="520" t="s">
        <v>476</v>
      </c>
      <c r="G863">
        <v>-150885.54517211593</v>
      </c>
      <c r="H863" s="520" t="s">
        <v>476</v>
      </c>
      <c r="I863">
        <v>150885.54517211593</v>
      </c>
    </row>
    <row r="864" spans="3:9">
      <c r="C864" s="520" t="s">
        <v>1807</v>
      </c>
      <c r="D864" s="520" t="s">
        <v>1808</v>
      </c>
      <c r="E864">
        <v>0</v>
      </c>
      <c r="F864" s="520" t="s">
        <v>476</v>
      </c>
      <c r="G864">
        <v>0</v>
      </c>
      <c r="H864" s="520" t="s">
        <v>476</v>
      </c>
      <c r="I864">
        <v>0</v>
      </c>
    </row>
    <row r="865" spans="3:9">
      <c r="C865" s="520" t="s">
        <v>1809</v>
      </c>
      <c r="D865" s="520" t="s">
        <v>1810</v>
      </c>
      <c r="E865">
        <v>0</v>
      </c>
      <c r="F865" s="520" t="s">
        <v>476</v>
      </c>
      <c r="G865">
        <v>0</v>
      </c>
      <c r="H865" s="520" t="s">
        <v>476</v>
      </c>
      <c r="I865">
        <v>0</v>
      </c>
    </row>
    <row r="866" spans="3:9">
      <c r="C866" s="520" t="s">
        <v>1811</v>
      </c>
      <c r="D866" s="520" t="s">
        <v>1812</v>
      </c>
      <c r="E866">
        <v>0</v>
      </c>
      <c r="F866" s="520" t="s">
        <v>476</v>
      </c>
      <c r="G866">
        <v>0</v>
      </c>
      <c r="H866" s="520" t="s">
        <v>476</v>
      </c>
      <c r="I866">
        <v>0</v>
      </c>
    </row>
    <row r="867" spans="3:9">
      <c r="C867" s="520" t="s">
        <v>1813</v>
      </c>
      <c r="D867" s="520" t="s">
        <v>1814</v>
      </c>
      <c r="E867">
        <v>0</v>
      </c>
      <c r="F867" s="520" t="s">
        <v>476</v>
      </c>
      <c r="G867">
        <v>0</v>
      </c>
      <c r="H867" s="520" t="s">
        <v>476</v>
      </c>
      <c r="I867">
        <v>0</v>
      </c>
    </row>
    <row r="868" spans="3:9">
      <c r="C868" s="520" t="s">
        <v>1815</v>
      </c>
      <c r="D868" s="520" t="s">
        <v>1816</v>
      </c>
      <c r="E868">
        <v>0</v>
      </c>
      <c r="F868" s="520" t="s">
        <v>476</v>
      </c>
      <c r="G868">
        <v>0</v>
      </c>
      <c r="H868" s="520" t="s">
        <v>476</v>
      </c>
      <c r="I868">
        <v>0</v>
      </c>
    </row>
    <row r="869" spans="3:9">
      <c r="C869" s="520" t="s">
        <v>1817</v>
      </c>
      <c r="D869" s="520" t="s">
        <v>1818</v>
      </c>
      <c r="E869">
        <v>0</v>
      </c>
      <c r="F869" s="520" t="s">
        <v>476</v>
      </c>
      <c r="G869">
        <v>0</v>
      </c>
      <c r="H869" s="520" t="s">
        <v>476</v>
      </c>
      <c r="I869">
        <v>0</v>
      </c>
    </row>
    <row r="870" spans="3:9">
      <c r="C870" s="520" t="s">
        <v>1819</v>
      </c>
      <c r="D870" s="520" t="s">
        <v>1820</v>
      </c>
      <c r="E870">
        <v>0</v>
      </c>
      <c r="F870" s="520" t="s">
        <v>476</v>
      </c>
      <c r="G870">
        <v>0</v>
      </c>
      <c r="H870" s="520" t="s">
        <v>476</v>
      </c>
      <c r="I870">
        <v>0</v>
      </c>
    </row>
    <row r="871" spans="3:9">
      <c r="C871" s="520" t="s">
        <v>1821</v>
      </c>
      <c r="D871" s="520" t="s">
        <v>1822</v>
      </c>
      <c r="E871">
        <v>0</v>
      </c>
      <c r="F871" s="520" t="s">
        <v>476</v>
      </c>
      <c r="G871">
        <v>0</v>
      </c>
      <c r="H871" s="520" t="s">
        <v>476</v>
      </c>
      <c r="I871">
        <v>0</v>
      </c>
    </row>
    <row r="872" spans="3:9">
      <c r="C872" s="520" t="s">
        <v>246</v>
      </c>
      <c r="D872" s="520" t="s">
        <v>249</v>
      </c>
      <c r="E872">
        <v>0</v>
      </c>
      <c r="F872" s="520" t="s">
        <v>476</v>
      </c>
      <c r="G872">
        <v>0</v>
      </c>
      <c r="H872" s="520" t="s">
        <v>476</v>
      </c>
      <c r="I872">
        <v>0</v>
      </c>
    </row>
    <row r="873" spans="3:9">
      <c r="C873" s="520" t="s">
        <v>1823</v>
      </c>
      <c r="D873" s="520" t="s">
        <v>1824</v>
      </c>
      <c r="E873">
        <v>0</v>
      </c>
      <c r="F873" s="520" t="s">
        <v>476</v>
      </c>
      <c r="G873">
        <v>0</v>
      </c>
      <c r="H873" s="520" t="s">
        <v>476</v>
      </c>
      <c r="I873">
        <v>0</v>
      </c>
    </row>
    <row r="874" spans="3:9">
      <c r="C874" s="520" t="s">
        <v>1825</v>
      </c>
      <c r="D874" s="520" t="s">
        <v>1826</v>
      </c>
      <c r="E874">
        <v>0</v>
      </c>
      <c r="F874" s="520" t="s">
        <v>476</v>
      </c>
      <c r="G874">
        <v>0</v>
      </c>
      <c r="H874" s="520" t="s">
        <v>476</v>
      </c>
      <c r="I874">
        <v>0</v>
      </c>
    </row>
    <row r="875" spans="3:9">
      <c r="C875" s="520" t="s">
        <v>1827</v>
      </c>
      <c r="D875" s="520" t="s">
        <v>1828</v>
      </c>
      <c r="E875">
        <v>0</v>
      </c>
      <c r="F875" s="520" t="s">
        <v>476</v>
      </c>
      <c r="G875">
        <v>0</v>
      </c>
      <c r="H875" s="520" t="s">
        <v>476</v>
      </c>
      <c r="I875">
        <v>0</v>
      </c>
    </row>
    <row r="876" spans="3:9">
      <c r="C876" s="520" t="s">
        <v>1829</v>
      </c>
      <c r="D876" s="520" t="s">
        <v>1830</v>
      </c>
      <c r="E876">
        <v>0</v>
      </c>
      <c r="F876" s="520" t="s">
        <v>476</v>
      </c>
      <c r="G876">
        <v>0</v>
      </c>
      <c r="H876" s="520" t="s">
        <v>476</v>
      </c>
      <c r="I876">
        <v>0</v>
      </c>
    </row>
    <row r="877" spans="3:9">
      <c r="C877" s="520" t="s">
        <v>1831</v>
      </c>
      <c r="D877" s="520" t="s">
        <v>1832</v>
      </c>
      <c r="E877">
        <v>0</v>
      </c>
      <c r="F877" s="520" t="s">
        <v>476</v>
      </c>
      <c r="G877">
        <v>0</v>
      </c>
      <c r="H877" s="520" t="s">
        <v>476</v>
      </c>
      <c r="I877">
        <v>0</v>
      </c>
    </row>
    <row r="878" spans="3:9">
      <c r="C878" s="520" t="s">
        <v>1833</v>
      </c>
      <c r="D878" s="520" t="s">
        <v>1834</v>
      </c>
      <c r="E878">
        <v>0</v>
      </c>
      <c r="F878" s="520" t="s">
        <v>476</v>
      </c>
      <c r="G878">
        <v>0</v>
      </c>
      <c r="H878" s="520" t="s">
        <v>476</v>
      </c>
      <c r="I878">
        <v>0</v>
      </c>
    </row>
    <row r="879" spans="3:9">
      <c r="C879" s="520" t="s">
        <v>1835</v>
      </c>
      <c r="D879" s="520" t="s">
        <v>1836</v>
      </c>
      <c r="E879">
        <v>0</v>
      </c>
      <c r="F879" s="520" t="s">
        <v>476</v>
      </c>
      <c r="G879">
        <v>0</v>
      </c>
      <c r="H879" s="520" t="s">
        <v>476</v>
      </c>
      <c r="I879">
        <v>0</v>
      </c>
    </row>
    <row r="880" spans="3:9">
      <c r="C880" s="520" t="s">
        <v>1837</v>
      </c>
      <c r="D880" s="520" t="s">
        <v>1838</v>
      </c>
      <c r="E880">
        <v>0</v>
      </c>
      <c r="F880" s="520" t="s">
        <v>476</v>
      </c>
      <c r="G880">
        <v>0</v>
      </c>
      <c r="H880" s="520" t="s">
        <v>476</v>
      </c>
      <c r="I880">
        <v>0</v>
      </c>
    </row>
    <row r="881" spans="3:9">
      <c r="C881" s="520" t="s">
        <v>1839</v>
      </c>
      <c r="D881" s="520" t="s">
        <v>1840</v>
      </c>
      <c r="E881">
        <v>0</v>
      </c>
      <c r="F881" s="520" t="s">
        <v>476</v>
      </c>
      <c r="G881">
        <v>0</v>
      </c>
      <c r="H881" s="520" t="s">
        <v>476</v>
      </c>
      <c r="I881">
        <v>0</v>
      </c>
    </row>
    <row r="882" spans="3:9">
      <c r="C882" s="520" t="s">
        <v>1841</v>
      </c>
      <c r="D882" s="520" t="s">
        <v>1842</v>
      </c>
      <c r="E882">
        <v>0</v>
      </c>
      <c r="F882" s="520" t="s">
        <v>476</v>
      </c>
      <c r="G882">
        <v>0</v>
      </c>
      <c r="H882" s="520" t="s">
        <v>476</v>
      </c>
      <c r="I882">
        <v>0</v>
      </c>
    </row>
    <row r="883" spans="3:9">
      <c r="C883" s="520" t="s">
        <v>247</v>
      </c>
      <c r="D883" s="520" t="s">
        <v>250</v>
      </c>
      <c r="E883">
        <v>0</v>
      </c>
      <c r="F883" s="520" t="s">
        <v>476</v>
      </c>
      <c r="G883">
        <v>0</v>
      </c>
      <c r="H883" s="520" t="s">
        <v>476</v>
      </c>
      <c r="I883">
        <v>0</v>
      </c>
    </row>
    <row r="884" spans="3:9">
      <c r="C884" s="520" t="s">
        <v>1843</v>
      </c>
      <c r="D884" s="520" t="s">
        <v>1844</v>
      </c>
      <c r="E884">
        <v>0</v>
      </c>
      <c r="F884" s="520" t="s">
        <v>476</v>
      </c>
      <c r="G884">
        <v>0</v>
      </c>
      <c r="H884" s="520" t="s">
        <v>476</v>
      </c>
      <c r="I884">
        <v>0</v>
      </c>
    </row>
    <row r="885" spans="3:9">
      <c r="C885" s="520" t="s">
        <v>1845</v>
      </c>
      <c r="D885" s="520" t="s">
        <v>1846</v>
      </c>
      <c r="E885">
        <v>0</v>
      </c>
      <c r="F885" s="520" t="s">
        <v>476</v>
      </c>
      <c r="G885">
        <v>0</v>
      </c>
      <c r="H885" s="520" t="s">
        <v>476</v>
      </c>
      <c r="I885">
        <v>0</v>
      </c>
    </row>
    <row r="886" spans="3:9">
      <c r="C886" s="520" t="s">
        <v>1847</v>
      </c>
      <c r="D886" s="520" t="s">
        <v>1848</v>
      </c>
      <c r="E886">
        <v>0</v>
      </c>
      <c r="F886" s="520" t="s">
        <v>476</v>
      </c>
      <c r="G886">
        <v>0</v>
      </c>
      <c r="H886" s="520" t="s">
        <v>476</v>
      </c>
      <c r="I886">
        <v>0</v>
      </c>
    </row>
    <row r="887" spans="3:9">
      <c r="C887" s="520" t="s">
        <v>244</v>
      </c>
      <c r="D887" s="520" t="s">
        <v>245</v>
      </c>
      <c r="E887">
        <v>0</v>
      </c>
      <c r="F887" s="520" t="s">
        <v>476</v>
      </c>
      <c r="G887">
        <v>0</v>
      </c>
      <c r="H887" s="520" t="s">
        <v>476</v>
      </c>
      <c r="I887">
        <v>0</v>
      </c>
    </row>
    <row r="888" spans="3:9">
      <c r="C888" s="520" t="s">
        <v>1849</v>
      </c>
      <c r="D888" s="520" t="s">
        <v>1850</v>
      </c>
      <c r="E888">
        <v>0</v>
      </c>
      <c r="F888" s="520" t="s">
        <v>476</v>
      </c>
      <c r="G888">
        <v>0</v>
      </c>
      <c r="H888" s="520" t="s">
        <v>476</v>
      </c>
      <c r="I888">
        <v>0</v>
      </c>
    </row>
    <row r="889" spans="3:9">
      <c r="C889" s="520" t="s">
        <v>1851</v>
      </c>
      <c r="D889" s="520" t="s">
        <v>1852</v>
      </c>
      <c r="E889">
        <v>0</v>
      </c>
      <c r="F889" s="520" t="s">
        <v>476</v>
      </c>
      <c r="G889">
        <v>0</v>
      </c>
      <c r="H889" s="520" t="s">
        <v>476</v>
      </c>
      <c r="I889">
        <v>0</v>
      </c>
    </row>
    <row r="890" spans="3:9">
      <c r="C890" s="520" t="s">
        <v>1853</v>
      </c>
      <c r="D890" s="520" t="s">
        <v>1854</v>
      </c>
      <c r="E890">
        <v>0</v>
      </c>
      <c r="F890" s="520" t="s">
        <v>476</v>
      </c>
      <c r="G890">
        <v>0</v>
      </c>
      <c r="H890" s="520" t="s">
        <v>476</v>
      </c>
      <c r="I890">
        <v>0</v>
      </c>
    </row>
    <row r="891" spans="3:9">
      <c r="C891" s="520" t="s">
        <v>1855</v>
      </c>
      <c r="D891" s="520" t="s">
        <v>1856</v>
      </c>
      <c r="E891">
        <v>0</v>
      </c>
      <c r="F891" s="520" t="s">
        <v>476</v>
      </c>
      <c r="G891">
        <v>0</v>
      </c>
      <c r="H891" s="520" t="s">
        <v>476</v>
      </c>
      <c r="I891">
        <v>0</v>
      </c>
    </row>
    <row r="892" spans="3:9">
      <c r="C892" s="520" t="s">
        <v>1857</v>
      </c>
      <c r="D892" s="520" t="s">
        <v>1858</v>
      </c>
      <c r="E892">
        <v>0</v>
      </c>
      <c r="F892" s="520" t="s">
        <v>476</v>
      </c>
      <c r="G892">
        <v>0</v>
      </c>
      <c r="H892" s="520" t="s">
        <v>476</v>
      </c>
      <c r="I892">
        <v>0</v>
      </c>
    </row>
    <row r="893" spans="3:9">
      <c r="C893" s="520" t="s">
        <v>1859</v>
      </c>
      <c r="D893" s="520" t="s">
        <v>1860</v>
      </c>
      <c r="E893">
        <v>0</v>
      </c>
      <c r="F893" s="520" t="s">
        <v>476</v>
      </c>
      <c r="G893">
        <v>0</v>
      </c>
      <c r="H893" s="520" t="s">
        <v>476</v>
      </c>
      <c r="I893">
        <v>0</v>
      </c>
    </row>
    <row r="894" spans="3:9">
      <c r="C894" s="520" t="s">
        <v>1861</v>
      </c>
      <c r="D894" s="520" t="s">
        <v>1862</v>
      </c>
      <c r="E894">
        <v>0</v>
      </c>
      <c r="F894" s="520" t="s">
        <v>476</v>
      </c>
      <c r="G894">
        <v>0</v>
      </c>
      <c r="H894" s="520" t="s">
        <v>476</v>
      </c>
      <c r="I894">
        <v>0</v>
      </c>
    </row>
    <row r="895" spans="3:9">
      <c r="C895" s="520" t="s">
        <v>248</v>
      </c>
      <c r="D895" s="520" t="s">
        <v>251</v>
      </c>
      <c r="E895">
        <v>0</v>
      </c>
      <c r="F895" s="520" t="s">
        <v>476</v>
      </c>
      <c r="G895">
        <v>0</v>
      </c>
      <c r="H895" s="520" t="s">
        <v>476</v>
      </c>
      <c r="I895">
        <v>0</v>
      </c>
    </row>
    <row r="896" spans="3:9">
      <c r="C896" s="520" t="s">
        <v>1863</v>
      </c>
      <c r="D896" s="520" t="s">
        <v>1864</v>
      </c>
      <c r="E896">
        <v>0</v>
      </c>
      <c r="F896" s="520" t="s">
        <v>476</v>
      </c>
      <c r="G896">
        <v>0</v>
      </c>
      <c r="H896" s="520" t="s">
        <v>476</v>
      </c>
      <c r="I896">
        <v>0</v>
      </c>
    </row>
    <row r="897" spans="3:9">
      <c r="C897" s="520" t="s">
        <v>1865</v>
      </c>
      <c r="D897" s="520" t="s">
        <v>1866</v>
      </c>
      <c r="E897">
        <v>0</v>
      </c>
      <c r="F897" s="520" t="s">
        <v>476</v>
      </c>
      <c r="G897">
        <v>0</v>
      </c>
      <c r="H897" s="520" t="s">
        <v>476</v>
      </c>
      <c r="I897">
        <v>0</v>
      </c>
    </row>
    <row r="898" spans="3:9">
      <c r="C898" s="520" t="s">
        <v>1867</v>
      </c>
      <c r="D898" s="520" t="s">
        <v>1868</v>
      </c>
      <c r="E898">
        <v>0</v>
      </c>
      <c r="F898" s="520" t="s">
        <v>476</v>
      </c>
      <c r="G898">
        <v>0</v>
      </c>
      <c r="H898" s="520" t="s">
        <v>476</v>
      </c>
      <c r="I898">
        <v>0</v>
      </c>
    </row>
    <row r="899" spans="3:9">
      <c r="C899" s="520" t="s">
        <v>1869</v>
      </c>
      <c r="D899" s="520" t="s">
        <v>1870</v>
      </c>
      <c r="E899">
        <v>0</v>
      </c>
      <c r="F899" s="520" t="s">
        <v>476</v>
      </c>
      <c r="G899">
        <v>0</v>
      </c>
      <c r="H899" s="520" t="s">
        <v>476</v>
      </c>
      <c r="I899">
        <v>0</v>
      </c>
    </row>
    <row r="900" spans="3:9">
      <c r="C900" s="520" t="s">
        <v>1871</v>
      </c>
      <c r="D900" s="520" t="s">
        <v>1872</v>
      </c>
      <c r="E900">
        <v>0</v>
      </c>
      <c r="F900" s="520" t="s">
        <v>476</v>
      </c>
      <c r="G900">
        <v>0</v>
      </c>
      <c r="H900" s="520" t="s">
        <v>476</v>
      </c>
      <c r="I900">
        <v>0</v>
      </c>
    </row>
    <row r="901" spans="3:9">
      <c r="C901" s="520" t="s">
        <v>1873</v>
      </c>
      <c r="D901" s="520" t="s">
        <v>1874</v>
      </c>
      <c r="E901">
        <v>0</v>
      </c>
      <c r="F901" s="520" t="s">
        <v>476</v>
      </c>
      <c r="G901">
        <v>0</v>
      </c>
      <c r="H901" s="520" t="s">
        <v>476</v>
      </c>
      <c r="I901">
        <v>0</v>
      </c>
    </row>
    <row r="902" spans="3:9">
      <c r="C902" s="520" t="s">
        <v>1875</v>
      </c>
      <c r="D902" s="520" t="s">
        <v>1876</v>
      </c>
      <c r="E902">
        <v>0</v>
      </c>
      <c r="F902" s="520" t="s">
        <v>476</v>
      </c>
      <c r="G902">
        <v>0</v>
      </c>
      <c r="H902" s="520" t="s">
        <v>476</v>
      </c>
      <c r="I902">
        <v>0</v>
      </c>
    </row>
    <row r="903" spans="3:9">
      <c r="C903" s="520" t="s">
        <v>1877</v>
      </c>
      <c r="D903" s="520" t="s">
        <v>1878</v>
      </c>
      <c r="E903">
        <v>0</v>
      </c>
      <c r="F903" s="520" t="s">
        <v>476</v>
      </c>
      <c r="G903">
        <v>0</v>
      </c>
      <c r="H903" s="520" t="s">
        <v>476</v>
      </c>
      <c r="I903">
        <v>0</v>
      </c>
    </row>
    <row r="904" spans="3:9">
      <c r="C904" s="520" t="s">
        <v>1879</v>
      </c>
      <c r="D904" s="520" t="s">
        <v>1880</v>
      </c>
      <c r="E904">
        <v>0</v>
      </c>
      <c r="F904" s="520" t="s">
        <v>476</v>
      </c>
      <c r="G904">
        <v>0</v>
      </c>
      <c r="H904" s="520" t="s">
        <v>476</v>
      </c>
      <c r="I904">
        <v>0</v>
      </c>
    </row>
    <row r="905" spans="3:9">
      <c r="C905" s="520" t="s">
        <v>1881</v>
      </c>
      <c r="D905" s="520" t="s">
        <v>1882</v>
      </c>
      <c r="E905" s="520" t="s">
        <v>476</v>
      </c>
      <c r="F905" s="520" t="s">
        <v>476</v>
      </c>
      <c r="G905" s="520" t="s">
        <v>476</v>
      </c>
      <c r="H905" s="520" t="s">
        <v>476</v>
      </c>
      <c r="I905" s="520" t="s">
        <v>476</v>
      </c>
    </row>
    <row r="906" spans="3:9">
      <c r="C906" s="520" t="s">
        <v>1883</v>
      </c>
      <c r="D906" s="520" t="s">
        <v>1884</v>
      </c>
      <c r="E906">
        <v>0</v>
      </c>
      <c r="F906" s="520" t="s">
        <v>476</v>
      </c>
      <c r="G906">
        <v>0</v>
      </c>
      <c r="H906" s="520" t="s">
        <v>476</v>
      </c>
      <c r="I906">
        <v>0</v>
      </c>
    </row>
    <row r="907" spans="3:9">
      <c r="C907" s="520" t="s">
        <v>1885</v>
      </c>
      <c r="D907" s="520" t="s">
        <v>1886</v>
      </c>
      <c r="E907">
        <v>0</v>
      </c>
      <c r="F907" s="520" t="s">
        <v>476</v>
      </c>
      <c r="G907">
        <v>0</v>
      </c>
      <c r="H907" s="520" t="s">
        <v>476</v>
      </c>
      <c r="I907">
        <v>0</v>
      </c>
    </row>
    <row r="908" spans="3:9">
      <c r="C908" s="520" t="s">
        <v>774</v>
      </c>
      <c r="D908" s="520" t="s">
        <v>343</v>
      </c>
      <c r="E908">
        <v>-2670.5</v>
      </c>
      <c r="F908" s="520" t="s">
        <v>476</v>
      </c>
      <c r="G908">
        <v>-2670.5</v>
      </c>
      <c r="H908" s="520" t="s">
        <v>476</v>
      </c>
      <c r="I908">
        <v>2670.5</v>
      </c>
    </row>
    <row r="909" spans="3:9">
      <c r="C909" s="520" t="s">
        <v>775</v>
      </c>
      <c r="D909" s="520" t="s">
        <v>344</v>
      </c>
      <c r="E909">
        <v>1702984.2044602293</v>
      </c>
      <c r="F909">
        <v>1854244.2395878157</v>
      </c>
      <c r="G909">
        <v>1702984.2044602293</v>
      </c>
      <c r="H909">
        <v>1854244.2395878157</v>
      </c>
      <c r="I909">
        <v>151260.03512758645</v>
      </c>
    </row>
    <row r="910" spans="3:9">
      <c r="C910" s="520" t="s">
        <v>1887</v>
      </c>
      <c r="D910" s="520" t="s">
        <v>1888</v>
      </c>
      <c r="E910">
        <v>0</v>
      </c>
      <c r="F910" s="520" t="s">
        <v>476</v>
      </c>
      <c r="G910">
        <v>0</v>
      </c>
      <c r="H910" s="520" t="s">
        <v>476</v>
      </c>
      <c r="I910">
        <v>0</v>
      </c>
    </row>
    <row r="911" spans="3:9">
      <c r="C911" s="520" t="s">
        <v>776</v>
      </c>
      <c r="D911" s="520" t="s">
        <v>777</v>
      </c>
      <c r="E911">
        <v>-171500</v>
      </c>
      <c r="F911" s="520" t="s">
        <v>476</v>
      </c>
      <c r="G911">
        <v>-171500</v>
      </c>
      <c r="H911" s="520" t="s">
        <v>476</v>
      </c>
      <c r="I911">
        <v>171500</v>
      </c>
    </row>
    <row r="912" spans="3:9">
      <c r="C912" s="520" t="s">
        <v>778</v>
      </c>
      <c r="D912" s="520" t="s">
        <v>779</v>
      </c>
      <c r="E912">
        <v>0</v>
      </c>
      <c r="F912" s="520" t="s">
        <v>476</v>
      </c>
      <c r="G912">
        <v>0</v>
      </c>
      <c r="H912" s="520" t="s">
        <v>476</v>
      </c>
      <c r="I912">
        <v>0</v>
      </c>
    </row>
    <row r="913" spans="3:9">
      <c r="C913" s="520" t="s">
        <v>93</v>
      </c>
      <c r="D913" s="520" t="s">
        <v>305</v>
      </c>
      <c r="E913">
        <v>-213150</v>
      </c>
      <c r="F913" s="520" t="s">
        <v>476</v>
      </c>
      <c r="G913">
        <v>-213150</v>
      </c>
      <c r="H913" s="520" t="s">
        <v>476</v>
      </c>
      <c r="I913">
        <v>213150</v>
      </c>
    </row>
    <row r="914" spans="3:9">
      <c r="C914" s="520" t="s">
        <v>306</v>
      </c>
      <c r="D914" s="520" t="s">
        <v>307</v>
      </c>
      <c r="E914">
        <v>0</v>
      </c>
      <c r="F914" s="520" t="s">
        <v>476</v>
      </c>
      <c r="G914">
        <v>0</v>
      </c>
      <c r="H914" s="520" t="s">
        <v>476</v>
      </c>
      <c r="I914">
        <v>0</v>
      </c>
    </row>
    <row r="915" spans="3:9">
      <c r="C915" s="520" t="s">
        <v>1889</v>
      </c>
      <c r="D915" s="520" t="s">
        <v>1890</v>
      </c>
      <c r="E915">
        <v>0</v>
      </c>
      <c r="F915" s="520" t="s">
        <v>476</v>
      </c>
      <c r="G915">
        <v>0</v>
      </c>
      <c r="H915" s="520" t="s">
        <v>476</v>
      </c>
      <c r="I915">
        <v>0</v>
      </c>
    </row>
    <row r="916" spans="3:9">
      <c r="C916" s="520" t="s">
        <v>295</v>
      </c>
      <c r="D916" s="520" t="s">
        <v>296</v>
      </c>
      <c r="E916">
        <v>-166208</v>
      </c>
      <c r="F916" s="520" t="s">
        <v>476</v>
      </c>
      <c r="G916">
        <v>-166208</v>
      </c>
      <c r="H916" s="520" t="s">
        <v>476</v>
      </c>
      <c r="I916">
        <v>166208</v>
      </c>
    </row>
    <row r="917" spans="3:9">
      <c r="C917" s="520" t="s">
        <v>1891</v>
      </c>
      <c r="D917" s="520" t="s">
        <v>1892</v>
      </c>
      <c r="E917">
        <v>0</v>
      </c>
      <c r="F917" s="520" t="s">
        <v>476</v>
      </c>
      <c r="G917">
        <v>0</v>
      </c>
      <c r="H917" s="520" t="s">
        <v>476</v>
      </c>
      <c r="I917">
        <v>0</v>
      </c>
    </row>
    <row r="918" spans="3:9">
      <c r="C918" s="520" t="s">
        <v>965</v>
      </c>
      <c r="D918" s="520" t="s">
        <v>966</v>
      </c>
      <c r="E918">
        <v>-100450</v>
      </c>
      <c r="F918" s="520" t="s">
        <v>476</v>
      </c>
      <c r="G918">
        <v>-100450</v>
      </c>
      <c r="H918" s="520" t="s">
        <v>476</v>
      </c>
      <c r="I918">
        <v>100450</v>
      </c>
    </row>
    <row r="919" spans="3:9">
      <c r="C919" s="520" t="s">
        <v>1893</v>
      </c>
      <c r="D919" s="520" t="s">
        <v>1894</v>
      </c>
      <c r="E919">
        <v>0</v>
      </c>
      <c r="F919" s="520" t="s">
        <v>476</v>
      </c>
      <c r="G919">
        <v>0</v>
      </c>
      <c r="H919" s="520" t="s">
        <v>476</v>
      </c>
      <c r="I919">
        <v>0</v>
      </c>
    </row>
    <row r="920" spans="3:9">
      <c r="C920" s="520" t="s">
        <v>1010</v>
      </c>
      <c r="D920" s="520" t="s">
        <v>1011</v>
      </c>
      <c r="E920">
        <v>0</v>
      </c>
      <c r="F920" s="520" t="s">
        <v>476</v>
      </c>
      <c r="G920">
        <v>0</v>
      </c>
      <c r="H920" s="520" t="s">
        <v>476</v>
      </c>
      <c r="I920">
        <v>0</v>
      </c>
    </row>
    <row r="921" spans="3:9">
      <c r="C921" s="520" t="s">
        <v>1012</v>
      </c>
      <c r="D921" s="520" t="s">
        <v>1013</v>
      </c>
      <c r="E921">
        <v>0</v>
      </c>
      <c r="F921" s="520" t="s">
        <v>476</v>
      </c>
      <c r="G921">
        <v>0</v>
      </c>
      <c r="H921" s="520" t="s">
        <v>476</v>
      </c>
      <c r="I921">
        <v>0</v>
      </c>
    </row>
    <row r="922" spans="3:9">
      <c r="C922" s="520" t="s">
        <v>1895</v>
      </c>
      <c r="D922" s="520" t="s">
        <v>1896</v>
      </c>
      <c r="E922">
        <v>0</v>
      </c>
      <c r="F922" s="520" t="s">
        <v>476</v>
      </c>
      <c r="G922">
        <v>0</v>
      </c>
      <c r="H922" s="520" t="s">
        <v>476</v>
      </c>
      <c r="I922">
        <v>0</v>
      </c>
    </row>
    <row r="923" spans="3:9">
      <c r="C923" s="520" t="s">
        <v>1897</v>
      </c>
      <c r="D923" s="520" t="s">
        <v>1898</v>
      </c>
      <c r="E923">
        <v>0</v>
      </c>
      <c r="F923" s="520" t="s">
        <v>476</v>
      </c>
      <c r="G923">
        <v>0</v>
      </c>
      <c r="H923" s="520" t="s">
        <v>476</v>
      </c>
      <c r="I923">
        <v>0</v>
      </c>
    </row>
    <row r="924" spans="3:9">
      <c r="C924" s="520" t="s">
        <v>1899</v>
      </c>
      <c r="D924" s="520" t="s">
        <v>1900</v>
      </c>
      <c r="E924">
        <v>0</v>
      </c>
      <c r="F924" s="520" t="s">
        <v>476</v>
      </c>
      <c r="G924">
        <v>0</v>
      </c>
      <c r="H924" s="520" t="s">
        <v>476</v>
      </c>
      <c r="I924">
        <v>0</v>
      </c>
    </row>
    <row r="925" spans="3:9">
      <c r="C925" s="520" t="s">
        <v>1901</v>
      </c>
      <c r="D925" s="520" t="s">
        <v>1902</v>
      </c>
      <c r="E925">
        <v>0</v>
      </c>
      <c r="F925" s="520" t="s">
        <v>476</v>
      </c>
      <c r="G925">
        <v>0</v>
      </c>
      <c r="H925" s="520" t="s">
        <v>476</v>
      </c>
      <c r="I925">
        <v>0</v>
      </c>
    </row>
    <row r="926" spans="3:9">
      <c r="C926" s="520" t="s">
        <v>1903</v>
      </c>
      <c r="D926" s="520" t="s">
        <v>1904</v>
      </c>
      <c r="E926">
        <v>0</v>
      </c>
      <c r="F926" s="520" t="s">
        <v>476</v>
      </c>
      <c r="G926">
        <v>0</v>
      </c>
      <c r="H926" s="520" t="s">
        <v>476</v>
      </c>
      <c r="I926">
        <v>0</v>
      </c>
    </row>
    <row r="927" spans="3:9">
      <c r="C927" s="520" t="s">
        <v>1905</v>
      </c>
      <c r="D927" s="520" t="s">
        <v>1906</v>
      </c>
      <c r="E927">
        <v>0</v>
      </c>
      <c r="F927" s="520" t="s">
        <v>476</v>
      </c>
      <c r="G927">
        <v>0</v>
      </c>
      <c r="H927" s="520" t="s">
        <v>476</v>
      </c>
      <c r="I927">
        <v>0</v>
      </c>
    </row>
    <row r="928" spans="3:9">
      <c r="C928" s="520" t="s">
        <v>1907</v>
      </c>
      <c r="D928" s="520" t="s">
        <v>1908</v>
      </c>
      <c r="E928">
        <v>0</v>
      </c>
      <c r="F928" s="520" t="s">
        <v>476</v>
      </c>
      <c r="G928">
        <v>0</v>
      </c>
      <c r="H928" s="520" t="s">
        <v>476</v>
      </c>
      <c r="I928">
        <v>0</v>
      </c>
    </row>
    <row r="929" spans="3:9">
      <c r="C929" s="520" t="s">
        <v>1909</v>
      </c>
      <c r="D929" s="520" t="s">
        <v>1910</v>
      </c>
      <c r="E929">
        <v>0</v>
      </c>
      <c r="F929" s="520" t="s">
        <v>476</v>
      </c>
      <c r="G929">
        <v>0</v>
      </c>
      <c r="H929" s="520" t="s">
        <v>476</v>
      </c>
      <c r="I929">
        <v>0</v>
      </c>
    </row>
    <row r="930" spans="3:9">
      <c r="C930" s="520" t="s">
        <v>26</v>
      </c>
      <c r="D930" s="520" t="s">
        <v>242</v>
      </c>
      <c r="E930">
        <v>0</v>
      </c>
      <c r="F930" s="520" t="s">
        <v>476</v>
      </c>
      <c r="G930">
        <v>0</v>
      </c>
      <c r="H930" s="520" t="s">
        <v>476</v>
      </c>
      <c r="I930">
        <v>0</v>
      </c>
    </row>
    <row r="931" spans="3:9">
      <c r="C931" s="520" t="s">
        <v>1911</v>
      </c>
      <c r="D931" s="520" t="s">
        <v>1912</v>
      </c>
      <c r="E931">
        <v>0</v>
      </c>
      <c r="F931" s="520" t="s">
        <v>476</v>
      </c>
      <c r="G931">
        <v>0</v>
      </c>
      <c r="H931" s="520" t="s">
        <v>476</v>
      </c>
      <c r="I931">
        <v>0</v>
      </c>
    </row>
    <row r="932" spans="3:9">
      <c r="C932" s="520" t="s">
        <v>1913</v>
      </c>
      <c r="D932" s="520" t="s">
        <v>1914</v>
      </c>
      <c r="E932">
        <v>0</v>
      </c>
      <c r="F932" s="520" t="s">
        <v>476</v>
      </c>
      <c r="G932">
        <v>0</v>
      </c>
      <c r="H932" s="520" t="s">
        <v>476</v>
      </c>
      <c r="I932">
        <v>0</v>
      </c>
    </row>
    <row r="933" spans="3:9">
      <c r="C933" s="520" t="s">
        <v>1915</v>
      </c>
      <c r="D933" s="520" t="s">
        <v>1916</v>
      </c>
      <c r="E933">
        <v>0</v>
      </c>
      <c r="F933" s="520" t="s">
        <v>476</v>
      </c>
      <c r="G933">
        <v>0</v>
      </c>
      <c r="H933" s="520" t="s">
        <v>476</v>
      </c>
      <c r="I933">
        <v>0</v>
      </c>
    </row>
    <row r="934" spans="3:9">
      <c r="C934" s="520" t="s">
        <v>1917</v>
      </c>
      <c r="D934" s="520" t="s">
        <v>1918</v>
      </c>
      <c r="E934">
        <v>0</v>
      </c>
      <c r="F934" s="520" t="s">
        <v>476</v>
      </c>
      <c r="G934">
        <v>0</v>
      </c>
      <c r="H934" s="520" t="s">
        <v>476</v>
      </c>
      <c r="I934">
        <v>0</v>
      </c>
    </row>
    <row r="935" spans="3:9">
      <c r="C935" s="520" t="s">
        <v>1919</v>
      </c>
      <c r="D935" s="520" t="s">
        <v>1920</v>
      </c>
      <c r="E935">
        <v>0</v>
      </c>
      <c r="F935" s="520" t="s">
        <v>476</v>
      </c>
      <c r="G935">
        <v>0</v>
      </c>
      <c r="H935" s="520" t="s">
        <v>476</v>
      </c>
      <c r="I935">
        <v>0</v>
      </c>
    </row>
    <row r="936" spans="3:9">
      <c r="C936" s="520" t="s">
        <v>1921</v>
      </c>
      <c r="D936" s="520" t="s">
        <v>1922</v>
      </c>
      <c r="E936">
        <v>0</v>
      </c>
      <c r="F936" s="520" t="s">
        <v>476</v>
      </c>
      <c r="G936">
        <v>0</v>
      </c>
      <c r="H936" s="520" t="s">
        <v>476</v>
      </c>
      <c r="I936">
        <v>0</v>
      </c>
    </row>
    <row r="937" spans="3:9">
      <c r="C937" s="520" t="s">
        <v>1923</v>
      </c>
      <c r="D937" s="520" t="s">
        <v>1924</v>
      </c>
      <c r="E937">
        <v>0</v>
      </c>
      <c r="F937" s="520" t="s">
        <v>476</v>
      </c>
      <c r="G937">
        <v>0</v>
      </c>
      <c r="H937" s="520" t="s">
        <v>476</v>
      </c>
      <c r="I937">
        <v>0</v>
      </c>
    </row>
    <row r="938" spans="3:9">
      <c r="C938" s="520" t="s">
        <v>1925</v>
      </c>
      <c r="D938" s="520" t="s">
        <v>1926</v>
      </c>
      <c r="E938">
        <v>0</v>
      </c>
      <c r="F938" s="520" t="s">
        <v>476</v>
      </c>
      <c r="G938">
        <v>0</v>
      </c>
      <c r="H938" s="520" t="s">
        <v>476</v>
      </c>
      <c r="I938">
        <v>0</v>
      </c>
    </row>
    <row r="939" spans="3:9">
      <c r="C939" s="520" t="s">
        <v>1927</v>
      </c>
      <c r="D939" s="520" t="s">
        <v>1928</v>
      </c>
      <c r="E939">
        <v>0</v>
      </c>
      <c r="F939" s="520" t="s">
        <v>476</v>
      </c>
      <c r="G939">
        <v>0</v>
      </c>
      <c r="H939" s="520" t="s">
        <v>476</v>
      </c>
      <c r="I939">
        <v>0</v>
      </c>
    </row>
    <row r="940" spans="3:9">
      <c r="C940" s="520" t="s">
        <v>1929</v>
      </c>
      <c r="D940" s="520" t="s">
        <v>1930</v>
      </c>
      <c r="E940">
        <v>0</v>
      </c>
      <c r="F940" s="520" t="s">
        <v>476</v>
      </c>
      <c r="G940">
        <v>0</v>
      </c>
      <c r="H940" s="520" t="s">
        <v>476</v>
      </c>
      <c r="I940">
        <v>0</v>
      </c>
    </row>
    <row r="941" spans="3:9">
      <c r="C941" s="520" t="s">
        <v>1931</v>
      </c>
      <c r="D941" s="520" t="s">
        <v>1932</v>
      </c>
      <c r="E941">
        <v>0</v>
      </c>
      <c r="F941" s="520" t="s">
        <v>476</v>
      </c>
      <c r="G941">
        <v>0</v>
      </c>
      <c r="H941" s="520" t="s">
        <v>476</v>
      </c>
      <c r="I941">
        <v>0</v>
      </c>
    </row>
    <row r="942" spans="3:9">
      <c r="C942" s="520" t="s">
        <v>1933</v>
      </c>
      <c r="D942" s="520" t="s">
        <v>1934</v>
      </c>
      <c r="E942">
        <v>0</v>
      </c>
      <c r="F942" s="520" t="s">
        <v>476</v>
      </c>
      <c r="G942">
        <v>0</v>
      </c>
      <c r="H942" s="520" t="s">
        <v>476</v>
      </c>
      <c r="I942">
        <v>0</v>
      </c>
    </row>
    <row r="943" spans="3:9">
      <c r="C943" s="520" t="s">
        <v>1935</v>
      </c>
      <c r="D943" s="520" t="s">
        <v>1936</v>
      </c>
      <c r="E943">
        <v>0</v>
      </c>
      <c r="F943" s="520" t="s">
        <v>476</v>
      </c>
      <c r="G943">
        <v>0</v>
      </c>
      <c r="H943" s="520" t="s">
        <v>476</v>
      </c>
      <c r="I943">
        <v>0</v>
      </c>
    </row>
    <row r="944" spans="3:9">
      <c r="C944" s="520" t="s">
        <v>1937</v>
      </c>
      <c r="D944" s="520" t="s">
        <v>1938</v>
      </c>
      <c r="E944">
        <v>0</v>
      </c>
      <c r="F944" s="520" t="s">
        <v>476</v>
      </c>
      <c r="G944">
        <v>0</v>
      </c>
      <c r="H944" s="520" t="s">
        <v>476</v>
      </c>
      <c r="I944">
        <v>0</v>
      </c>
    </row>
    <row r="945" spans="3:9">
      <c r="C945" s="520" t="s">
        <v>1939</v>
      </c>
      <c r="D945" s="520" t="s">
        <v>1940</v>
      </c>
      <c r="E945" s="520" t="s">
        <v>476</v>
      </c>
      <c r="F945" s="520" t="s">
        <v>476</v>
      </c>
      <c r="G945" s="520" t="s">
        <v>476</v>
      </c>
      <c r="H945" s="520" t="s">
        <v>476</v>
      </c>
      <c r="I945" s="520" t="s">
        <v>476</v>
      </c>
    </row>
    <row r="946" spans="3:9">
      <c r="C946" s="520" t="s">
        <v>1941</v>
      </c>
      <c r="D946" s="520" t="s">
        <v>1942</v>
      </c>
      <c r="E946" s="520" t="s">
        <v>476</v>
      </c>
      <c r="F946" s="520" t="s">
        <v>476</v>
      </c>
      <c r="G946" s="520" t="s">
        <v>476</v>
      </c>
      <c r="H946" s="520" t="s">
        <v>476</v>
      </c>
      <c r="I946" s="520" t="s">
        <v>476</v>
      </c>
    </row>
    <row r="947" spans="3:9">
      <c r="C947" s="520" t="s">
        <v>1943</v>
      </c>
      <c r="D947" s="520" t="s">
        <v>1944</v>
      </c>
      <c r="E947" s="520" t="s">
        <v>476</v>
      </c>
      <c r="F947" s="520" t="s">
        <v>476</v>
      </c>
      <c r="G947" s="520" t="s">
        <v>476</v>
      </c>
      <c r="H947" s="520" t="s">
        <v>476</v>
      </c>
      <c r="I947" s="520" t="s">
        <v>476</v>
      </c>
    </row>
    <row r="948" spans="3:9">
      <c r="C948" s="520" t="s">
        <v>1945</v>
      </c>
      <c r="D948" s="520" t="s">
        <v>1946</v>
      </c>
      <c r="E948">
        <v>0</v>
      </c>
      <c r="F948" s="520" t="s">
        <v>476</v>
      </c>
      <c r="G948">
        <v>0</v>
      </c>
      <c r="H948" s="520" t="s">
        <v>476</v>
      </c>
      <c r="I948">
        <v>0</v>
      </c>
    </row>
    <row r="949" spans="3:9">
      <c r="C949" s="520" t="s">
        <v>1947</v>
      </c>
      <c r="D949" s="520" t="s">
        <v>1948</v>
      </c>
      <c r="E949">
        <v>0</v>
      </c>
      <c r="F949" s="520" t="s">
        <v>476</v>
      </c>
      <c r="G949">
        <v>0</v>
      </c>
      <c r="H949" s="520" t="s">
        <v>476</v>
      </c>
      <c r="I949">
        <v>0</v>
      </c>
    </row>
    <row r="950" spans="3:9">
      <c r="C950" s="520" t="s">
        <v>1949</v>
      </c>
      <c r="D950" s="520" t="s">
        <v>1950</v>
      </c>
      <c r="E950">
        <v>0</v>
      </c>
      <c r="F950" s="520" t="s">
        <v>476</v>
      </c>
      <c r="G950">
        <v>0</v>
      </c>
      <c r="H950" s="520" t="s">
        <v>476</v>
      </c>
      <c r="I950">
        <v>0</v>
      </c>
    </row>
    <row r="951" spans="3:9">
      <c r="C951" s="520" t="s">
        <v>1951</v>
      </c>
      <c r="D951" s="520" t="s">
        <v>1952</v>
      </c>
      <c r="E951">
        <v>0</v>
      </c>
      <c r="F951" s="520" t="s">
        <v>476</v>
      </c>
      <c r="G951">
        <v>0</v>
      </c>
      <c r="H951" s="520" t="s">
        <v>476</v>
      </c>
      <c r="I951">
        <v>0</v>
      </c>
    </row>
    <row r="952" spans="3:9">
      <c r="C952" s="520" t="s">
        <v>94</v>
      </c>
      <c r="D952" s="520" t="s">
        <v>95</v>
      </c>
      <c r="E952">
        <v>0</v>
      </c>
      <c r="F952" s="520" t="s">
        <v>476</v>
      </c>
      <c r="G952">
        <v>0</v>
      </c>
      <c r="H952" s="520" t="s">
        <v>476</v>
      </c>
      <c r="I952">
        <v>0</v>
      </c>
    </row>
    <row r="953" spans="3:9">
      <c r="C953" s="520" t="s">
        <v>1009</v>
      </c>
      <c r="D953" s="520" t="s">
        <v>1014</v>
      </c>
      <c r="E953">
        <v>0</v>
      </c>
      <c r="F953" s="520" t="s">
        <v>476</v>
      </c>
      <c r="G953">
        <v>0</v>
      </c>
      <c r="H953" s="520" t="s">
        <v>476</v>
      </c>
      <c r="I953">
        <v>0</v>
      </c>
    </row>
    <row r="954" spans="3:9">
      <c r="C954" s="520" t="s">
        <v>467</v>
      </c>
      <c r="D954" s="520" t="s">
        <v>86</v>
      </c>
      <c r="E954">
        <v>-137200</v>
      </c>
      <c r="F954" s="520" t="s">
        <v>476</v>
      </c>
      <c r="G954">
        <v>-137200</v>
      </c>
      <c r="H954" s="520" t="s">
        <v>476</v>
      </c>
      <c r="I954">
        <v>137200</v>
      </c>
    </row>
    <row r="955" spans="3:9">
      <c r="C955" s="520" t="s">
        <v>808</v>
      </c>
      <c r="D955" s="520" t="s">
        <v>785</v>
      </c>
      <c r="E955">
        <v>-695800</v>
      </c>
      <c r="F955" s="520" t="s">
        <v>476</v>
      </c>
      <c r="G955">
        <v>-695800</v>
      </c>
      <c r="H955" s="520" t="s">
        <v>476</v>
      </c>
      <c r="I955">
        <v>695800</v>
      </c>
    </row>
    <row r="956" spans="3:9">
      <c r="C956" s="520" t="s">
        <v>297</v>
      </c>
      <c r="D956" s="520" t="s">
        <v>298</v>
      </c>
      <c r="E956">
        <v>0</v>
      </c>
      <c r="F956" s="520" t="s">
        <v>476</v>
      </c>
      <c r="G956">
        <v>0</v>
      </c>
      <c r="H956" s="520" t="s">
        <v>476</v>
      </c>
      <c r="I956">
        <v>0</v>
      </c>
    </row>
    <row r="957" spans="3:9">
      <c r="C957" s="520" t="s">
        <v>1953</v>
      </c>
      <c r="D957" s="520" t="s">
        <v>1954</v>
      </c>
      <c r="E957" s="520" t="s">
        <v>476</v>
      </c>
      <c r="F957" s="520" t="s">
        <v>476</v>
      </c>
      <c r="G957" s="520" t="s">
        <v>476</v>
      </c>
      <c r="H957" s="520" t="s">
        <v>476</v>
      </c>
      <c r="I957" s="520" t="s">
        <v>476</v>
      </c>
    </row>
    <row r="958" spans="3:9">
      <c r="C958" s="520" t="s">
        <v>1955</v>
      </c>
      <c r="D958" s="520" t="s">
        <v>1956</v>
      </c>
      <c r="E958">
        <v>0</v>
      </c>
      <c r="F958" s="520" t="s">
        <v>476</v>
      </c>
      <c r="G958">
        <v>0</v>
      </c>
      <c r="H958" s="520" t="s">
        <v>476</v>
      </c>
      <c r="I958">
        <v>0</v>
      </c>
    </row>
    <row r="959" spans="3:9">
      <c r="C959" s="520" t="s">
        <v>1957</v>
      </c>
      <c r="D959" s="520" t="s">
        <v>1958</v>
      </c>
      <c r="E959">
        <v>0</v>
      </c>
      <c r="F959" s="520" t="s">
        <v>476</v>
      </c>
      <c r="G959">
        <v>0</v>
      </c>
      <c r="H959" s="520" t="s">
        <v>476</v>
      </c>
      <c r="I959">
        <v>0</v>
      </c>
    </row>
    <row r="960" spans="3:9">
      <c r="C960" s="520" t="s">
        <v>1959</v>
      </c>
      <c r="D960" s="520" t="s">
        <v>1960</v>
      </c>
      <c r="E960">
        <v>0</v>
      </c>
      <c r="F960" s="520" t="s">
        <v>476</v>
      </c>
      <c r="G960">
        <v>0</v>
      </c>
      <c r="H960" s="520" t="s">
        <v>476</v>
      </c>
      <c r="I960">
        <v>0</v>
      </c>
    </row>
    <row r="961" spans="3:9">
      <c r="C961" s="520" t="s">
        <v>1961</v>
      </c>
      <c r="D961" s="520" t="s">
        <v>1962</v>
      </c>
      <c r="E961">
        <v>0</v>
      </c>
      <c r="F961" s="520" t="s">
        <v>476</v>
      </c>
      <c r="G961">
        <v>0</v>
      </c>
      <c r="H961" s="520" t="s">
        <v>476</v>
      </c>
      <c r="I961">
        <v>0</v>
      </c>
    </row>
    <row r="962" spans="3:9">
      <c r="C962" s="520" t="s">
        <v>1963</v>
      </c>
      <c r="D962" s="520" t="s">
        <v>1964</v>
      </c>
      <c r="E962">
        <v>0</v>
      </c>
      <c r="F962" s="520" t="s">
        <v>476</v>
      </c>
      <c r="G962">
        <v>0</v>
      </c>
      <c r="H962" s="520" t="s">
        <v>476</v>
      </c>
      <c r="I962">
        <v>0</v>
      </c>
    </row>
    <row r="963" spans="3:9">
      <c r="C963" s="520" t="s">
        <v>1965</v>
      </c>
      <c r="D963" s="520" t="s">
        <v>1966</v>
      </c>
      <c r="E963">
        <v>0</v>
      </c>
      <c r="F963" s="520" t="s">
        <v>476</v>
      </c>
      <c r="G963">
        <v>0</v>
      </c>
      <c r="H963" s="520" t="s">
        <v>476</v>
      </c>
      <c r="I963">
        <v>0</v>
      </c>
    </row>
    <row r="964" spans="3:9">
      <c r="C964" s="520" t="s">
        <v>1967</v>
      </c>
      <c r="D964" s="520" t="s">
        <v>1968</v>
      </c>
      <c r="E964">
        <v>0</v>
      </c>
      <c r="F964" s="520" t="s">
        <v>476</v>
      </c>
      <c r="G964">
        <v>0</v>
      </c>
      <c r="H964" s="520" t="s">
        <v>476</v>
      </c>
      <c r="I964">
        <v>0</v>
      </c>
    </row>
    <row r="965" spans="3:9">
      <c r="C965" s="520" t="s">
        <v>1969</v>
      </c>
      <c r="D965" s="520" t="s">
        <v>1970</v>
      </c>
      <c r="E965">
        <v>0</v>
      </c>
      <c r="F965" s="520" t="s">
        <v>476</v>
      </c>
      <c r="G965">
        <v>0</v>
      </c>
      <c r="H965" s="520" t="s">
        <v>476</v>
      </c>
      <c r="I965">
        <v>0</v>
      </c>
    </row>
    <row r="966" spans="3:9">
      <c r="C966" s="520" t="s">
        <v>1971</v>
      </c>
      <c r="D966" s="520" t="s">
        <v>1972</v>
      </c>
      <c r="E966">
        <v>0</v>
      </c>
      <c r="F966" s="520" t="s">
        <v>476</v>
      </c>
      <c r="G966">
        <v>0</v>
      </c>
      <c r="H966" s="520" t="s">
        <v>476</v>
      </c>
      <c r="I966">
        <v>0</v>
      </c>
    </row>
    <row r="967" spans="3:9">
      <c r="C967" s="520" t="s">
        <v>1973</v>
      </c>
      <c r="D967" s="520" t="s">
        <v>1974</v>
      </c>
      <c r="E967">
        <v>0</v>
      </c>
      <c r="F967" s="520" t="s">
        <v>476</v>
      </c>
      <c r="G967">
        <v>0</v>
      </c>
      <c r="H967" s="520" t="s">
        <v>476</v>
      </c>
      <c r="I967">
        <v>0</v>
      </c>
    </row>
    <row r="968" spans="3:9">
      <c r="C968" s="520" t="s">
        <v>1164</v>
      </c>
      <c r="D968" s="520" t="s">
        <v>1165</v>
      </c>
      <c r="E968">
        <v>0</v>
      </c>
      <c r="F968" s="520" t="s">
        <v>476</v>
      </c>
      <c r="G968">
        <v>0</v>
      </c>
      <c r="H968" s="520" t="s">
        <v>476</v>
      </c>
      <c r="I968">
        <v>0</v>
      </c>
    </row>
    <row r="969" spans="3:9">
      <c r="C969" s="520" t="s">
        <v>1975</v>
      </c>
      <c r="D969" s="520" t="s">
        <v>1976</v>
      </c>
      <c r="E969">
        <v>0</v>
      </c>
      <c r="F969" s="520" t="s">
        <v>476</v>
      </c>
      <c r="G969">
        <v>0</v>
      </c>
      <c r="H969" s="520" t="s">
        <v>476</v>
      </c>
      <c r="I969">
        <v>0</v>
      </c>
    </row>
    <row r="970" spans="3:9">
      <c r="C970" s="520" t="s">
        <v>1977</v>
      </c>
      <c r="D970" s="520" t="s">
        <v>1978</v>
      </c>
      <c r="E970">
        <v>0</v>
      </c>
      <c r="F970" s="520" t="s">
        <v>476</v>
      </c>
      <c r="G970">
        <v>0</v>
      </c>
      <c r="H970" s="520" t="s">
        <v>476</v>
      </c>
      <c r="I970">
        <v>0</v>
      </c>
    </row>
    <row r="971" spans="3:9">
      <c r="C971" s="520" t="s">
        <v>1979</v>
      </c>
      <c r="D971" s="520" t="s">
        <v>1980</v>
      </c>
      <c r="E971">
        <v>0</v>
      </c>
      <c r="F971" s="520" t="s">
        <v>476</v>
      </c>
      <c r="G971">
        <v>0</v>
      </c>
      <c r="H971" s="520" t="s">
        <v>476</v>
      </c>
      <c r="I971">
        <v>0</v>
      </c>
    </row>
    <row r="972" spans="3:9">
      <c r="C972" s="520" t="s">
        <v>212</v>
      </c>
      <c r="D972" s="520" t="s">
        <v>243</v>
      </c>
      <c r="E972">
        <v>-24500</v>
      </c>
      <c r="F972" s="520" t="s">
        <v>476</v>
      </c>
      <c r="G972">
        <v>-24500</v>
      </c>
      <c r="H972" s="520" t="s">
        <v>476</v>
      </c>
      <c r="I972">
        <v>24500</v>
      </c>
    </row>
    <row r="973" spans="3:9">
      <c r="C973" s="520" t="s">
        <v>1981</v>
      </c>
      <c r="D973" s="520" t="s">
        <v>1982</v>
      </c>
      <c r="E973">
        <v>0</v>
      </c>
      <c r="F973" s="520" t="s">
        <v>476</v>
      </c>
      <c r="G973">
        <v>0</v>
      </c>
      <c r="H973" s="520" t="s">
        <v>476</v>
      </c>
      <c r="I973">
        <v>0</v>
      </c>
    </row>
    <row r="974" spans="3:9">
      <c r="C974" s="520" t="s">
        <v>1983</v>
      </c>
      <c r="D974" s="520" t="s">
        <v>1984</v>
      </c>
      <c r="E974">
        <v>0</v>
      </c>
      <c r="F974" s="520" t="s">
        <v>476</v>
      </c>
      <c r="G974">
        <v>0</v>
      </c>
      <c r="H974" s="520" t="s">
        <v>476</v>
      </c>
      <c r="I974">
        <v>0</v>
      </c>
    </row>
    <row r="975" spans="3:9">
      <c r="C975" s="520" t="s">
        <v>1985</v>
      </c>
      <c r="D975" s="520" t="s">
        <v>1986</v>
      </c>
      <c r="E975">
        <v>0</v>
      </c>
      <c r="F975" s="520" t="s">
        <v>476</v>
      </c>
      <c r="G975">
        <v>0</v>
      </c>
      <c r="H975" s="520" t="s">
        <v>476</v>
      </c>
      <c r="I975">
        <v>0</v>
      </c>
    </row>
    <row r="976" spans="3:9">
      <c r="C976" s="520" t="s">
        <v>781</v>
      </c>
      <c r="D976" s="520" t="s">
        <v>782</v>
      </c>
      <c r="E976">
        <v>-19600</v>
      </c>
      <c r="F976" s="520" t="s">
        <v>476</v>
      </c>
      <c r="G976">
        <v>-19600</v>
      </c>
      <c r="H976" s="520" t="s">
        <v>476</v>
      </c>
      <c r="I976">
        <v>19600</v>
      </c>
    </row>
    <row r="977" spans="3:9">
      <c r="C977" s="520" t="s">
        <v>1987</v>
      </c>
      <c r="D977" s="520" t="s">
        <v>1988</v>
      </c>
      <c r="E977">
        <v>0</v>
      </c>
      <c r="F977" s="520" t="s">
        <v>476</v>
      </c>
      <c r="G977">
        <v>0</v>
      </c>
      <c r="H977" s="520" t="s">
        <v>476</v>
      </c>
      <c r="I977">
        <v>0</v>
      </c>
    </row>
    <row r="978" spans="3:9">
      <c r="C978" s="520" t="s">
        <v>802</v>
      </c>
      <c r="D978" s="520" t="s">
        <v>90</v>
      </c>
      <c r="E978">
        <v>-9800</v>
      </c>
      <c r="F978" s="520" t="s">
        <v>476</v>
      </c>
      <c r="G978">
        <v>-9800</v>
      </c>
      <c r="H978" s="520" t="s">
        <v>476</v>
      </c>
      <c r="I978">
        <v>9800</v>
      </c>
    </row>
    <row r="979" spans="3:9">
      <c r="C979" s="520" t="s">
        <v>1989</v>
      </c>
      <c r="D979" s="520" t="s">
        <v>1990</v>
      </c>
      <c r="E979">
        <v>0</v>
      </c>
      <c r="F979" s="520" t="s">
        <v>476</v>
      </c>
      <c r="G979">
        <v>0</v>
      </c>
      <c r="H979" s="520" t="s">
        <v>476</v>
      </c>
      <c r="I979">
        <v>0</v>
      </c>
    </row>
    <row r="980" spans="3:9">
      <c r="C980" s="520" t="s">
        <v>1991</v>
      </c>
      <c r="D980" s="520" t="s">
        <v>1992</v>
      </c>
      <c r="E980">
        <v>0</v>
      </c>
      <c r="F980" s="520" t="s">
        <v>476</v>
      </c>
      <c r="G980">
        <v>0</v>
      </c>
      <c r="H980" s="520" t="s">
        <v>476</v>
      </c>
      <c r="I980">
        <v>0</v>
      </c>
    </row>
    <row r="981" spans="3:9">
      <c r="C981" s="520" t="s">
        <v>1993</v>
      </c>
      <c r="D981" s="520" t="s">
        <v>1994</v>
      </c>
      <c r="E981">
        <v>0</v>
      </c>
      <c r="F981" s="520" t="s">
        <v>476</v>
      </c>
      <c r="G981">
        <v>0</v>
      </c>
      <c r="H981" s="520" t="s">
        <v>476</v>
      </c>
      <c r="I981">
        <v>0</v>
      </c>
    </row>
    <row r="982" spans="3:9">
      <c r="C982" s="520" t="s">
        <v>1995</v>
      </c>
      <c r="D982" s="520" t="s">
        <v>1996</v>
      </c>
      <c r="E982">
        <v>0</v>
      </c>
      <c r="F982" s="520" t="s">
        <v>476</v>
      </c>
      <c r="G982">
        <v>0</v>
      </c>
      <c r="H982" s="520" t="s">
        <v>476</v>
      </c>
      <c r="I982">
        <v>0</v>
      </c>
    </row>
    <row r="983" spans="3:9">
      <c r="C983" s="520" t="s">
        <v>1997</v>
      </c>
      <c r="D983" s="520" t="s">
        <v>1998</v>
      </c>
      <c r="E983">
        <v>0</v>
      </c>
      <c r="F983" s="520" t="s">
        <v>476</v>
      </c>
      <c r="G983">
        <v>0</v>
      </c>
      <c r="H983" s="520" t="s">
        <v>476</v>
      </c>
      <c r="I983">
        <v>0</v>
      </c>
    </row>
    <row r="984" spans="3:9">
      <c r="C984" s="520" t="s">
        <v>1999</v>
      </c>
      <c r="D984" s="520" t="s">
        <v>2000</v>
      </c>
      <c r="E984">
        <v>0</v>
      </c>
      <c r="F984" s="520" t="s">
        <v>476</v>
      </c>
      <c r="G984">
        <v>0</v>
      </c>
      <c r="H984" s="520" t="s">
        <v>476</v>
      </c>
      <c r="I984">
        <v>0</v>
      </c>
    </row>
    <row r="985" spans="3:9">
      <c r="C985" s="520" t="s">
        <v>2001</v>
      </c>
      <c r="D985" s="520" t="s">
        <v>2002</v>
      </c>
      <c r="E985">
        <v>0</v>
      </c>
      <c r="F985" s="520" t="s">
        <v>476</v>
      </c>
      <c r="G985">
        <v>0</v>
      </c>
      <c r="H985" s="520" t="s">
        <v>476</v>
      </c>
      <c r="I985">
        <v>0</v>
      </c>
    </row>
    <row r="986" spans="3:9">
      <c r="C986" s="520" t="s">
        <v>2003</v>
      </c>
      <c r="D986" s="520" t="s">
        <v>2004</v>
      </c>
      <c r="E986">
        <v>0</v>
      </c>
      <c r="F986" s="520" t="s">
        <v>476</v>
      </c>
      <c r="G986">
        <v>0</v>
      </c>
      <c r="H986" s="520" t="s">
        <v>476</v>
      </c>
      <c r="I986">
        <v>0</v>
      </c>
    </row>
    <row r="987" spans="3:9">
      <c r="C987" s="520" t="s">
        <v>2005</v>
      </c>
      <c r="D987" s="520" t="s">
        <v>2006</v>
      </c>
      <c r="E987">
        <v>0</v>
      </c>
      <c r="F987" s="520" t="s">
        <v>476</v>
      </c>
      <c r="G987">
        <v>0</v>
      </c>
      <c r="H987" s="520" t="s">
        <v>476</v>
      </c>
      <c r="I987">
        <v>0</v>
      </c>
    </row>
    <row r="988" spans="3:9">
      <c r="C988" s="520" t="s">
        <v>2007</v>
      </c>
      <c r="D988" s="520" t="s">
        <v>2008</v>
      </c>
      <c r="E988">
        <v>0</v>
      </c>
      <c r="F988" s="520" t="s">
        <v>476</v>
      </c>
      <c r="G988">
        <v>0</v>
      </c>
      <c r="H988" s="520" t="s">
        <v>476</v>
      </c>
      <c r="I988">
        <v>0</v>
      </c>
    </row>
    <row r="989" spans="3:9">
      <c r="C989" s="520" t="s">
        <v>2009</v>
      </c>
      <c r="D989" s="520" t="s">
        <v>2010</v>
      </c>
      <c r="E989">
        <v>0</v>
      </c>
      <c r="F989" s="520" t="s">
        <v>476</v>
      </c>
      <c r="G989">
        <v>0</v>
      </c>
      <c r="H989" s="520" t="s">
        <v>476</v>
      </c>
      <c r="I989">
        <v>0</v>
      </c>
    </row>
    <row r="990" spans="3:9">
      <c r="C990" s="520" t="s">
        <v>2011</v>
      </c>
      <c r="D990" s="520" t="s">
        <v>2012</v>
      </c>
      <c r="E990">
        <v>0</v>
      </c>
      <c r="F990" s="520" t="s">
        <v>476</v>
      </c>
      <c r="G990">
        <v>0</v>
      </c>
      <c r="H990" s="520" t="s">
        <v>476</v>
      </c>
      <c r="I990">
        <v>0</v>
      </c>
    </row>
    <row r="991" spans="3:9">
      <c r="C991" s="520" t="s">
        <v>2013</v>
      </c>
      <c r="D991" s="520" t="s">
        <v>2014</v>
      </c>
      <c r="E991">
        <v>0</v>
      </c>
      <c r="F991" s="520" t="s">
        <v>476</v>
      </c>
      <c r="G991">
        <v>0</v>
      </c>
      <c r="H991" s="520" t="s">
        <v>476</v>
      </c>
      <c r="I991">
        <v>0</v>
      </c>
    </row>
    <row r="992" spans="3:9">
      <c r="C992" s="520" t="s">
        <v>2015</v>
      </c>
      <c r="D992" s="520" t="s">
        <v>2016</v>
      </c>
      <c r="E992">
        <v>0</v>
      </c>
      <c r="F992" s="520" t="s">
        <v>476</v>
      </c>
      <c r="G992">
        <v>0</v>
      </c>
      <c r="H992" s="520" t="s">
        <v>476</v>
      </c>
      <c r="I992">
        <v>0</v>
      </c>
    </row>
    <row r="993" spans="3:9">
      <c r="C993" s="520" t="s">
        <v>2017</v>
      </c>
      <c r="D993" s="520" t="s">
        <v>2018</v>
      </c>
      <c r="E993">
        <v>0</v>
      </c>
      <c r="F993" s="520" t="s">
        <v>476</v>
      </c>
      <c r="G993">
        <v>0</v>
      </c>
      <c r="H993" s="520" t="s">
        <v>476</v>
      </c>
      <c r="I993">
        <v>0</v>
      </c>
    </row>
    <row r="994" spans="3:9">
      <c r="C994" s="520" t="s">
        <v>2019</v>
      </c>
      <c r="D994" s="520" t="s">
        <v>2020</v>
      </c>
      <c r="E994">
        <v>0</v>
      </c>
      <c r="F994" s="520" t="s">
        <v>476</v>
      </c>
      <c r="G994">
        <v>0</v>
      </c>
      <c r="H994" s="520" t="s">
        <v>476</v>
      </c>
      <c r="I994">
        <v>0</v>
      </c>
    </row>
    <row r="995" spans="3:9">
      <c r="C995" s="520" t="s">
        <v>2021</v>
      </c>
      <c r="D995" s="520" t="s">
        <v>2022</v>
      </c>
      <c r="E995">
        <v>0</v>
      </c>
      <c r="F995" s="520" t="s">
        <v>476</v>
      </c>
      <c r="G995">
        <v>0</v>
      </c>
      <c r="H995" s="520" t="s">
        <v>476</v>
      </c>
      <c r="I995">
        <v>0</v>
      </c>
    </row>
    <row r="996" spans="3:9">
      <c r="C996" s="520" t="s">
        <v>2023</v>
      </c>
      <c r="D996" s="520" t="s">
        <v>2024</v>
      </c>
      <c r="E996">
        <v>0</v>
      </c>
      <c r="F996" s="520" t="s">
        <v>476</v>
      </c>
      <c r="G996">
        <v>0</v>
      </c>
      <c r="H996" s="520" t="s">
        <v>476</v>
      </c>
      <c r="I996">
        <v>0</v>
      </c>
    </row>
    <row r="997" spans="3:9">
      <c r="C997" s="520" t="s">
        <v>2025</v>
      </c>
      <c r="D997" s="520" t="s">
        <v>2026</v>
      </c>
      <c r="E997">
        <v>0</v>
      </c>
      <c r="F997" s="520" t="s">
        <v>476</v>
      </c>
      <c r="G997">
        <v>0</v>
      </c>
      <c r="H997" s="520" t="s">
        <v>476</v>
      </c>
      <c r="I997">
        <v>0</v>
      </c>
    </row>
    <row r="998" spans="3:9">
      <c r="C998" s="520" t="s">
        <v>2027</v>
      </c>
      <c r="D998" s="520" t="s">
        <v>2028</v>
      </c>
      <c r="E998">
        <v>0</v>
      </c>
      <c r="F998" s="520" t="s">
        <v>476</v>
      </c>
      <c r="G998">
        <v>0</v>
      </c>
      <c r="H998" s="520" t="s">
        <v>476</v>
      </c>
      <c r="I998">
        <v>0</v>
      </c>
    </row>
    <row r="999" spans="3:9">
      <c r="C999" s="520" t="s">
        <v>2029</v>
      </c>
      <c r="D999" s="520" t="s">
        <v>2030</v>
      </c>
      <c r="E999">
        <v>0</v>
      </c>
      <c r="F999" s="520" t="s">
        <v>476</v>
      </c>
      <c r="G999">
        <v>0</v>
      </c>
      <c r="H999" s="520" t="s">
        <v>476</v>
      </c>
      <c r="I999">
        <v>0</v>
      </c>
    </row>
    <row r="1000" spans="3:9">
      <c r="C1000" s="520" t="s">
        <v>2031</v>
      </c>
      <c r="D1000" s="520" t="s">
        <v>2032</v>
      </c>
      <c r="E1000">
        <v>0</v>
      </c>
      <c r="F1000" s="520" t="s">
        <v>476</v>
      </c>
      <c r="G1000">
        <v>0</v>
      </c>
      <c r="H1000" s="520" t="s">
        <v>476</v>
      </c>
      <c r="I1000">
        <v>0</v>
      </c>
    </row>
    <row r="1001" spans="3:9">
      <c r="C1001" s="520" t="s">
        <v>2033</v>
      </c>
      <c r="D1001" s="520" t="s">
        <v>2034</v>
      </c>
      <c r="E1001">
        <v>0</v>
      </c>
      <c r="F1001" s="520" t="s">
        <v>476</v>
      </c>
      <c r="G1001">
        <v>0</v>
      </c>
      <c r="H1001" s="520" t="s">
        <v>476</v>
      </c>
      <c r="I1001">
        <v>0</v>
      </c>
    </row>
    <row r="1002" spans="3:9">
      <c r="C1002" s="520" t="s">
        <v>2035</v>
      </c>
      <c r="D1002" s="520" t="s">
        <v>2036</v>
      </c>
      <c r="E1002">
        <v>0</v>
      </c>
      <c r="F1002" s="520" t="s">
        <v>476</v>
      </c>
      <c r="G1002">
        <v>0</v>
      </c>
      <c r="H1002" s="520" t="s">
        <v>476</v>
      </c>
      <c r="I1002">
        <v>0</v>
      </c>
    </row>
    <row r="1003" spans="3:9">
      <c r="C1003" s="520" t="s">
        <v>2037</v>
      </c>
      <c r="D1003" s="520" t="s">
        <v>2038</v>
      </c>
      <c r="E1003">
        <v>0</v>
      </c>
      <c r="F1003" s="520" t="s">
        <v>476</v>
      </c>
      <c r="G1003">
        <v>0</v>
      </c>
      <c r="H1003" s="520" t="s">
        <v>476</v>
      </c>
      <c r="I1003">
        <v>0</v>
      </c>
    </row>
    <row r="1004" spans="3:9">
      <c r="C1004" s="520" t="s">
        <v>2039</v>
      </c>
      <c r="D1004" s="520" t="s">
        <v>2040</v>
      </c>
      <c r="E1004">
        <v>0</v>
      </c>
      <c r="F1004" s="520" t="s">
        <v>476</v>
      </c>
      <c r="G1004">
        <v>0</v>
      </c>
      <c r="H1004" s="520" t="s">
        <v>476</v>
      </c>
      <c r="I1004">
        <v>0</v>
      </c>
    </row>
    <row r="1005" spans="3:9">
      <c r="C1005" s="520" t="s">
        <v>2041</v>
      </c>
      <c r="D1005" s="520" t="s">
        <v>2042</v>
      </c>
      <c r="E1005">
        <v>0</v>
      </c>
      <c r="F1005" s="520" t="s">
        <v>476</v>
      </c>
      <c r="G1005">
        <v>0</v>
      </c>
      <c r="H1005" s="520" t="s">
        <v>476</v>
      </c>
      <c r="I1005">
        <v>0</v>
      </c>
    </row>
    <row r="1006" spans="3:9">
      <c r="C1006" s="520" t="s">
        <v>2043</v>
      </c>
      <c r="D1006" s="520" t="s">
        <v>2044</v>
      </c>
      <c r="E1006">
        <v>0</v>
      </c>
      <c r="F1006" s="520" t="s">
        <v>476</v>
      </c>
      <c r="G1006">
        <v>0</v>
      </c>
      <c r="H1006" s="520" t="s">
        <v>476</v>
      </c>
      <c r="I1006">
        <v>0</v>
      </c>
    </row>
    <row r="1007" spans="3:9">
      <c r="C1007" s="520" t="s">
        <v>2045</v>
      </c>
      <c r="D1007" s="520" t="s">
        <v>2046</v>
      </c>
      <c r="E1007">
        <v>0</v>
      </c>
      <c r="F1007" s="520" t="s">
        <v>476</v>
      </c>
      <c r="G1007">
        <v>0</v>
      </c>
      <c r="H1007" s="520" t="s">
        <v>476</v>
      </c>
      <c r="I1007">
        <v>0</v>
      </c>
    </row>
    <row r="1008" spans="3:9">
      <c r="C1008" s="520" t="s">
        <v>2047</v>
      </c>
      <c r="D1008" s="520" t="s">
        <v>2048</v>
      </c>
      <c r="E1008">
        <v>0</v>
      </c>
      <c r="F1008" s="520" t="s">
        <v>476</v>
      </c>
      <c r="G1008">
        <v>0</v>
      </c>
      <c r="H1008" s="520" t="s">
        <v>476</v>
      </c>
      <c r="I1008">
        <v>0</v>
      </c>
    </row>
    <row r="1009" spans="3:9">
      <c r="C1009" s="520" t="s">
        <v>2049</v>
      </c>
      <c r="D1009" s="520" t="s">
        <v>2050</v>
      </c>
      <c r="E1009">
        <v>0</v>
      </c>
      <c r="F1009" s="520" t="s">
        <v>476</v>
      </c>
      <c r="G1009">
        <v>0</v>
      </c>
      <c r="H1009" s="520" t="s">
        <v>476</v>
      </c>
      <c r="I1009">
        <v>0</v>
      </c>
    </row>
    <row r="1010" spans="3:9">
      <c r="C1010" s="520" t="s">
        <v>2051</v>
      </c>
      <c r="D1010" s="520" t="s">
        <v>2052</v>
      </c>
      <c r="E1010">
        <v>0</v>
      </c>
      <c r="F1010" s="520" t="s">
        <v>476</v>
      </c>
      <c r="G1010">
        <v>0</v>
      </c>
      <c r="H1010" s="520" t="s">
        <v>476</v>
      </c>
      <c r="I1010">
        <v>0</v>
      </c>
    </row>
    <row r="1011" spans="3:9">
      <c r="C1011" s="520" t="s">
        <v>2053</v>
      </c>
      <c r="D1011" s="520" t="s">
        <v>2054</v>
      </c>
      <c r="E1011">
        <v>0</v>
      </c>
      <c r="F1011" s="520" t="s">
        <v>476</v>
      </c>
      <c r="G1011">
        <v>0</v>
      </c>
      <c r="H1011" s="520" t="s">
        <v>476</v>
      </c>
      <c r="I1011">
        <v>0</v>
      </c>
    </row>
    <row r="1012" spans="3:9">
      <c r="C1012" s="520" t="s">
        <v>2055</v>
      </c>
      <c r="D1012" s="520" t="s">
        <v>2056</v>
      </c>
      <c r="E1012">
        <v>0</v>
      </c>
      <c r="F1012" s="520" t="s">
        <v>476</v>
      </c>
      <c r="G1012">
        <v>0</v>
      </c>
      <c r="H1012" s="520" t="s">
        <v>476</v>
      </c>
      <c r="I1012">
        <v>0</v>
      </c>
    </row>
    <row r="1013" spans="3:9">
      <c r="C1013" s="520" t="s">
        <v>2057</v>
      </c>
      <c r="D1013" s="520" t="s">
        <v>2058</v>
      </c>
      <c r="E1013">
        <v>0</v>
      </c>
      <c r="F1013" s="520" t="s">
        <v>476</v>
      </c>
      <c r="G1013">
        <v>0</v>
      </c>
      <c r="H1013" s="520" t="s">
        <v>476</v>
      </c>
      <c r="I1013">
        <v>0</v>
      </c>
    </row>
    <row r="1014" spans="3:9">
      <c r="C1014" s="520" t="s">
        <v>1330</v>
      </c>
      <c r="D1014" s="520" t="s">
        <v>1353</v>
      </c>
      <c r="E1014">
        <v>11220.159288113238</v>
      </c>
      <c r="F1014">
        <v>1854244.2395878157</v>
      </c>
      <c r="G1014">
        <v>11220.159288113238</v>
      </c>
      <c r="H1014">
        <v>1854244.2395878157</v>
      </c>
      <c r="I1014">
        <v>1843024.0802997025</v>
      </c>
    </row>
    <row r="1015" spans="3:9">
      <c r="C1015" s="520" t="s">
        <v>803</v>
      </c>
      <c r="D1015" s="520" t="s">
        <v>990</v>
      </c>
      <c r="E1015">
        <v>0</v>
      </c>
      <c r="F1015" s="520" t="s">
        <v>476</v>
      </c>
      <c r="G1015">
        <v>0</v>
      </c>
      <c r="H1015" s="520" t="s">
        <v>476</v>
      </c>
      <c r="I1015">
        <v>0</v>
      </c>
    </row>
    <row r="1016" spans="3:9">
      <c r="C1016" s="520" t="s">
        <v>1036</v>
      </c>
      <c r="D1016" s="520" t="s">
        <v>1037</v>
      </c>
      <c r="E1016">
        <v>-12929.643527041593</v>
      </c>
      <c r="F1016" s="520" t="s">
        <v>476</v>
      </c>
      <c r="G1016">
        <v>-12929.643527041593</v>
      </c>
      <c r="H1016" s="520" t="s">
        <v>476</v>
      </c>
      <c r="I1016">
        <v>12929.643527041593</v>
      </c>
    </row>
    <row r="1017" spans="3:9">
      <c r="C1017" s="520" t="s">
        <v>1038</v>
      </c>
      <c r="D1017" s="520" t="s">
        <v>1039</v>
      </c>
      <c r="E1017">
        <v>-26934.991981589144</v>
      </c>
      <c r="F1017" s="520" t="s">
        <v>476</v>
      </c>
      <c r="G1017">
        <v>-26934.991981589144</v>
      </c>
      <c r="H1017" s="520" t="s">
        <v>476</v>
      </c>
      <c r="I1017">
        <v>26934.991981589144</v>
      </c>
    </row>
    <row r="1018" spans="3:9">
      <c r="C1018" s="520" t="s">
        <v>1040</v>
      </c>
      <c r="D1018" s="520" t="s">
        <v>1041</v>
      </c>
      <c r="E1018">
        <v>-108272.92303709596</v>
      </c>
      <c r="F1018" s="520" t="s">
        <v>476</v>
      </c>
      <c r="G1018">
        <v>-108272.92303709596</v>
      </c>
      <c r="H1018" s="520" t="s">
        <v>476</v>
      </c>
      <c r="I1018">
        <v>108272.92303709596</v>
      </c>
    </row>
    <row r="1019" spans="3:9">
      <c r="C1019" s="520" t="s">
        <v>1042</v>
      </c>
      <c r="D1019" s="520" t="s">
        <v>1043</v>
      </c>
      <c r="E1019">
        <v>-213645.12515120819</v>
      </c>
      <c r="F1019" s="520" t="s">
        <v>476</v>
      </c>
      <c r="G1019">
        <v>-213645.12515120819</v>
      </c>
      <c r="H1019" s="520" t="s">
        <v>476</v>
      </c>
      <c r="I1019">
        <v>213645.12515120819</v>
      </c>
    </row>
    <row r="1020" spans="3:9">
      <c r="C1020" s="520" t="s">
        <v>1044</v>
      </c>
      <c r="D1020" s="520" t="s">
        <v>1045</v>
      </c>
      <c r="E1020">
        <v>0</v>
      </c>
      <c r="F1020" s="520" t="s">
        <v>476</v>
      </c>
      <c r="G1020">
        <v>0</v>
      </c>
      <c r="H1020" s="520" t="s">
        <v>476</v>
      </c>
      <c r="I1020">
        <v>0</v>
      </c>
    </row>
    <row r="1021" spans="3:9">
      <c r="C1021" s="520" t="s">
        <v>1046</v>
      </c>
      <c r="D1021" s="520" t="s">
        <v>1047</v>
      </c>
      <c r="E1021">
        <v>-6951.4366749252094</v>
      </c>
      <c r="F1021" s="520" t="s">
        <v>476</v>
      </c>
      <c r="G1021">
        <v>-6951.4366749252094</v>
      </c>
      <c r="H1021" s="520" t="s">
        <v>476</v>
      </c>
      <c r="I1021">
        <v>6951.4366749252094</v>
      </c>
    </row>
    <row r="1022" spans="3:9">
      <c r="C1022" s="520" t="s">
        <v>1185</v>
      </c>
      <c r="D1022" s="520" t="s">
        <v>1186</v>
      </c>
      <c r="E1022">
        <v>-12826.608189508803</v>
      </c>
      <c r="F1022" s="520" t="s">
        <v>476</v>
      </c>
      <c r="G1022">
        <v>-12826.608189508803</v>
      </c>
      <c r="H1022" s="520" t="s">
        <v>476</v>
      </c>
      <c r="I1022">
        <v>12826.608189508803</v>
      </c>
    </row>
    <row r="1023" spans="3:9">
      <c r="C1023" s="520" t="s">
        <v>1187</v>
      </c>
      <c r="D1023" s="520" t="s">
        <v>1188</v>
      </c>
      <c r="E1023">
        <v>-28665.901179399152</v>
      </c>
      <c r="F1023" s="520" t="s">
        <v>476</v>
      </c>
      <c r="G1023">
        <v>-28665.901179399152</v>
      </c>
      <c r="H1023" s="520" t="s">
        <v>476</v>
      </c>
      <c r="I1023">
        <v>28665.901179399152</v>
      </c>
    </row>
    <row r="1024" spans="3:9">
      <c r="C1024" s="520" t="s">
        <v>1189</v>
      </c>
      <c r="D1024" s="520" t="s">
        <v>1190</v>
      </c>
      <c r="E1024">
        <v>1113.0190649950546</v>
      </c>
      <c r="F1024" s="520" t="s">
        <v>476</v>
      </c>
      <c r="G1024">
        <v>1113.0190649950546</v>
      </c>
      <c r="H1024" s="520" t="s">
        <v>476</v>
      </c>
      <c r="I1024">
        <v>-1113.0190649950546</v>
      </c>
    </row>
    <row r="1025" spans="3:9">
      <c r="C1025" s="520" t="s">
        <v>1191</v>
      </c>
      <c r="D1025" s="520" t="s">
        <v>1192</v>
      </c>
      <c r="E1025">
        <v>-439575.54201618722</v>
      </c>
      <c r="F1025" s="520" t="s">
        <v>476</v>
      </c>
      <c r="G1025">
        <v>-439575.54201618722</v>
      </c>
      <c r="H1025" s="520" t="s">
        <v>476</v>
      </c>
      <c r="I1025">
        <v>439575.54201618722</v>
      </c>
    </row>
    <row r="1026" spans="3:9">
      <c r="C1026" s="520" t="s">
        <v>1193</v>
      </c>
      <c r="D1026" s="520" t="s">
        <v>1194</v>
      </c>
      <c r="E1026">
        <v>-10459.17218443429</v>
      </c>
      <c r="F1026" s="520" t="s">
        <v>476</v>
      </c>
      <c r="G1026">
        <v>-10459.17218443429</v>
      </c>
      <c r="H1026" s="520" t="s">
        <v>476</v>
      </c>
      <c r="I1026">
        <v>10459.17218443429</v>
      </c>
    </row>
    <row r="1027" spans="3:9">
      <c r="C1027" s="520" t="s">
        <v>2059</v>
      </c>
      <c r="D1027" s="520" t="s">
        <v>2060</v>
      </c>
      <c r="E1027">
        <v>0</v>
      </c>
      <c r="F1027" s="520" t="s">
        <v>476</v>
      </c>
      <c r="G1027">
        <v>0</v>
      </c>
      <c r="H1027" s="520" t="s">
        <v>476</v>
      </c>
      <c r="I1027">
        <v>0</v>
      </c>
    </row>
    <row r="1028" spans="3:9">
      <c r="C1028" s="520" t="s">
        <v>1195</v>
      </c>
      <c r="D1028" s="520" t="s">
        <v>1196</v>
      </c>
      <c r="E1028">
        <v>-106265.23807582812</v>
      </c>
      <c r="F1028" s="520" t="s">
        <v>476</v>
      </c>
      <c r="G1028">
        <v>-106265.23807582812</v>
      </c>
      <c r="H1028" s="520" t="s">
        <v>476</v>
      </c>
      <c r="I1028">
        <v>106265.23807582812</v>
      </c>
    </row>
    <row r="1029" spans="3:9">
      <c r="C1029" s="520" t="s">
        <v>2061</v>
      </c>
      <c r="D1029" s="520" t="s">
        <v>2062</v>
      </c>
      <c r="E1029">
        <v>-83643.364000870177</v>
      </c>
      <c r="F1029" s="520" t="s">
        <v>476</v>
      </c>
      <c r="G1029">
        <v>-83643.364000870177</v>
      </c>
      <c r="H1029" s="520" t="s">
        <v>476</v>
      </c>
      <c r="I1029">
        <v>83643.364000870177</v>
      </c>
    </row>
    <row r="1030" spans="3:9">
      <c r="C1030" s="520" t="s">
        <v>2063</v>
      </c>
      <c r="D1030" s="520" t="s">
        <v>2064</v>
      </c>
      <c r="E1030">
        <v>-25087.650290367295</v>
      </c>
      <c r="F1030" s="520" t="s">
        <v>476</v>
      </c>
      <c r="G1030">
        <v>-25087.650290367295</v>
      </c>
      <c r="H1030" s="520" t="s">
        <v>476</v>
      </c>
      <c r="I1030">
        <v>25087.650290367295</v>
      </c>
    </row>
    <row r="1031" spans="3:9">
      <c r="C1031" s="520" t="s">
        <v>2065</v>
      </c>
      <c r="D1031" s="520" t="s">
        <v>2066</v>
      </c>
      <c r="E1031">
        <v>-11368.157412336574</v>
      </c>
      <c r="F1031" s="520" t="s">
        <v>476</v>
      </c>
      <c r="G1031">
        <v>-11368.157412336574</v>
      </c>
      <c r="H1031" s="520" t="s">
        <v>476</v>
      </c>
      <c r="I1031">
        <v>11368.157412336574</v>
      </c>
    </row>
    <row r="1032" spans="3:9">
      <c r="C1032" s="520" t="s">
        <v>2067</v>
      </c>
      <c r="D1032" s="520" t="s">
        <v>2068</v>
      </c>
      <c r="E1032">
        <v>-66540.942078250388</v>
      </c>
      <c r="F1032" s="520" t="s">
        <v>476</v>
      </c>
      <c r="G1032">
        <v>-66540.942078250388</v>
      </c>
      <c r="H1032" s="520" t="s">
        <v>476</v>
      </c>
      <c r="I1032">
        <v>66540.942078250388</v>
      </c>
    </row>
    <row r="1033" spans="3:9">
      <c r="C1033" s="520" t="s">
        <v>2069</v>
      </c>
      <c r="D1033" s="520" t="s">
        <v>2070</v>
      </c>
      <c r="E1033">
        <v>0</v>
      </c>
      <c r="F1033" s="520" t="s">
        <v>476</v>
      </c>
      <c r="G1033">
        <v>0</v>
      </c>
      <c r="H1033" s="520" t="s">
        <v>476</v>
      </c>
      <c r="I1033">
        <v>0</v>
      </c>
    </row>
    <row r="1034" spans="3:9">
      <c r="C1034" s="520" t="s">
        <v>2071</v>
      </c>
      <c r="D1034" s="520" t="s">
        <v>2072</v>
      </c>
      <c r="E1034">
        <v>5049.4232269276417</v>
      </c>
      <c r="F1034" s="520" t="s">
        <v>476</v>
      </c>
      <c r="G1034">
        <v>5049.4232269276417</v>
      </c>
      <c r="H1034" s="520" t="s">
        <v>476</v>
      </c>
      <c r="I1034">
        <v>-5049.4232269276417</v>
      </c>
    </row>
    <row r="1035" spans="3:9">
      <c r="C1035" s="520" t="s">
        <v>2073</v>
      </c>
      <c r="D1035" s="520" t="s">
        <v>2074</v>
      </c>
      <c r="E1035">
        <v>-5480.6483619245291</v>
      </c>
      <c r="F1035" s="520" t="s">
        <v>476</v>
      </c>
      <c r="G1035">
        <v>-5480.6483619245291</v>
      </c>
      <c r="H1035" s="520" t="s">
        <v>476</v>
      </c>
      <c r="I1035">
        <v>5480.6483619245291</v>
      </c>
    </row>
    <row r="1036" spans="3:9">
      <c r="C1036" s="520" t="s">
        <v>2075</v>
      </c>
      <c r="D1036" s="520" t="s">
        <v>2076</v>
      </c>
      <c r="E1036">
        <v>0</v>
      </c>
      <c r="F1036" s="520" t="s">
        <v>476</v>
      </c>
      <c r="G1036">
        <v>0</v>
      </c>
      <c r="H1036" s="520" t="s">
        <v>476</v>
      </c>
      <c r="I1036">
        <v>0</v>
      </c>
    </row>
    <row r="1037" spans="3:9">
      <c r="C1037" s="520" t="s">
        <v>2077</v>
      </c>
      <c r="D1037" s="520" t="s">
        <v>2078</v>
      </c>
      <c r="E1037">
        <v>0</v>
      </c>
      <c r="F1037" s="520" t="s">
        <v>476</v>
      </c>
      <c r="G1037">
        <v>0</v>
      </c>
      <c r="H1037" s="520" t="s">
        <v>476</v>
      </c>
      <c r="I1037">
        <v>0</v>
      </c>
    </row>
    <row r="1038" spans="3:9">
      <c r="C1038" s="520" t="s">
        <v>2079</v>
      </c>
      <c r="D1038" s="520" t="s">
        <v>2080</v>
      </c>
      <c r="E1038">
        <v>0</v>
      </c>
      <c r="F1038" s="520" t="s">
        <v>476</v>
      </c>
      <c r="G1038">
        <v>0</v>
      </c>
      <c r="H1038" s="520" t="s">
        <v>476</v>
      </c>
      <c r="I1038">
        <v>0</v>
      </c>
    </row>
    <row r="1039" spans="3:9">
      <c r="C1039" s="520" t="s">
        <v>2081</v>
      </c>
      <c r="D1039" s="520" t="s">
        <v>2082</v>
      </c>
      <c r="E1039">
        <v>0</v>
      </c>
      <c r="F1039" s="520" t="s">
        <v>476</v>
      </c>
      <c r="G1039">
        <v>0</v>
      </c>
      <c r="H1039" s="520" t="s">
        <v>476</v>
      </c>
      <c r="I1039">
        <v>0</v>
      </c>
    </row>
    <row r="1040" spans="3:9">
      <c r="C1040" s="520" t="s">
        <v>2083</v>
      </c>
      <c r="D1040" s="520" t="s">
        <v>2084</v>
      </c>
      <c r="E1040">
        <v>0</v>
      </c>
      <c r="F1040" s="520" t="s">
        <v>476</v>
      </c>
      <c r="G1040">
        <v>0</v>
      </c>
      <c r="H1040" s="520" t="s">
        <v>476</v>
      </c>
      <c r="I1040">
        <v>0</v>
      </c>
    </row>
    <row r="1041" spans="3:9">
      <c r="C1041" s="520" t="s">
        <v>2085</v>
      </c>
      <c r="D1041" s="520" t="s">
        <v>2086</v>
      </c>
      <c r="E1041">
        <v>0</v>
      </c>
      <c r="F1041" s="520" t="s">
        <v>476</v>
      </c>
      <c r="G1041">
        <v>0</v>
      </c>
      <c r="H1041" s="520" t="s">
        <v>476</v>
      </c>
      <c r="I1041">
        <v>0</v>
      </c>
    </row>
    <row r="1042" spans="3:9">
      <c r="C1042" s="520" t="s">
        <v>2087</v>
      </c>
      <c r="D1042" s="520" t="s">
        <v>2088</v>
      </c>
      <c r="E1042">
        <v>0</v>
      </c>
      <c r="F1042" s="520" t="s">
        <v>476</v>
      </c>
      <c r="G1042">
        <v>0</v>
      </c>
      <c r="H1042" s="520" t="s">
        <v>476</v>
      </c>
      <c r="I1042">
        <v>0</v>
      </c>
    </row>
    <row r="1043" spans="3:9">
      <c r="C1043" s="520" t="s">
        <v>2089</v>
      </c>
      <c r="D1043" s="520" t="s">
        <v>2090</v>
      </c>
      <c r="E1043">
        <v>0</v>
      </c>
      <c r="F1043" s="520" t="s">
        <v>476</v>
      </c>
      <c r="G1043">
        <v>0</v>
      </c>
      <c r="H1043" s="520" t="s">
        <v>476</v>
      </c>
      <c r="I1043">
        <v>0</v>
      </c>
    </row>
    <row r="1044" spans="3:9">
      <c r="C1044" s="520" t="s">
        <v>485</v>
      </c>
      <c r="D1044" s="520" t="s">
        <v>486</v>
      </c>
      <c r="E1044">
        <v>0</v>
      </c>
      <c r="F1044" s="520" t="s">
        <v>476</v>
      </c>
      <c r="G1044">
        <v>0</v>
      </c>
      <c r="H1044" s="520" t="s">
        <v>476</v>
      </c>
      <c r="I1044">
        <v>0</v>
      </c>
    </row>
    <row r="1045" spans="3:9">
      <c r="C1045" s="520" t="s">
        <v>2091</v>
      </c>
      <c r="D1045" s="520" t="s">
        <v>2092</v>
      </c>
      <c r="E1045">
        <v>0</v>
      </c>
      <c r="F1045" s="520" t="s">
        <v>476</v>
      </c>
      <c r="G1045">
        <v>0</v>
      </c>
      <c r="H1045" s="520" t="s">
        <v>476</v>
      </c>
      <c r="I1045">
        <v>0</v>
      </c>
    </row>
    <row r="1046" spans="3:9">
      <c r="C1046" s="520" t="s">
        <v>2093</v>
      </c>
      <c r="D1046" s="520" t="s">
        <v>2094</v>
      </c>
      <c r="E1046">
        <v>0</v>
      </c>
      <c r="F1046" s="520" t="s">
        <v>476</v>
      </c>
      <c r="G1046">
        <v>0</v>
      </c>
      <c r="H1046" s="520" t="s">
        <v>476</v>
      </c>
      <c r="I1046">
        <v>0</v>
      </c>
    </row>
    <row r="1047" spans="3:9">
      <c r="C1047" s="520" t="s">
        <v>2095</v>
      </c>
      <c r="D1047" s="520" t="s">
        <v>2096</v>
      </c>
      <c r="E1047">
        <v>0</v>
      </c>
      <c r="F1047" s="520" t="s">
        <v>476</v>
      </c>
      <c r="G1047">
        <v>0</v>
      </c>
      <c r="H1047" s="520" t="s">
        <v>476</v>
      </c>
      <c r="I1047">
        <v>0</v>
      </c>
    </row>
    <row r="1048" spans="3:9">
      <c r="C1048" s="520" t="s">
        <v>2097</v>
      </c>
      <c r="D1048" s="520" t="s">
        <v>2098</v>
      </c>
      <c r="E1048">
        <v>0</v>
      </c>
      <c r="F1048" s="520" t="s">
        <v>476</v>
      </c>
      <c r="G1048">
        <v>0</v>
      </c>
      <c r="H1048" s="520" t="s">
        <v>476</v>
      </c>
      <c r="I1048">
        <v>0</v>
      </c>
    </row>
    <row r="1049" spans="3:9">
      <c r="C1049" s="520" t="s">
        <v>2099</v>
      </c>
      <c r="D1049" s="520" t="s">
        <v>2100</v>
      </c>
      <c r="E1049">
        <v>0</v>
      </c>
      <c r="F1049" s="520" t="s">
        <v>476</v>
      </c>
      <c r="G1049">
        <v>0</v>
      </c>
      <c r="H1049" s="520" t="s">
        <v>476</v>
      </c>
      <c r="I1049">
        <v>0</v>
      </c>
    </row>
    <row r="1050" spans="3:9">
      <c r="C1050" s="520" t="s">
        <v>430</v>
      </c>
      <c r="D1050" s="520" t="s">
        <v>431</v>
      </c>
      <c r="E1050">
        <v>0</v>
      </c>
      <c r="F1050" s="520" t="s">
        <v>476</v>
      </c>
      <c r="G1050">
        <v>0</v>
      </c>
      <c r="H1050" s="520" t="s">
        <v>476</v>
      </c>
      <c r="I1050">
        <v>0</v>
      </c>
    </row>
    <row r="1051" spans="3:9">
      <c r="C1051" s="520" t="s">
        <v>2101</v>
      </c>
      <c r="D1051" s="520" t="s">
        <v>2102</v>
      </c>
      <c r="E1051">
        <v>0</v>
      </c>
      <c r="F1051" s="520" t="s">
        <v>476</v>
      </c>
      <c r="G1051">
        <v>0</v>
      </c>
      <c r="H1051" s="520" t="s">
        <v>476</v>
      </c>
      <c r="I1051">
        <v>0</v>
      </c>
    </row>
    <row r="1052" spans="3:9">
      <c r="C1052" s="520" t="s">
        <v>2103</v>
      </c>
      <c r="D1052" s="520" t="s">
        <v>2104</v>
      </c>
      <c r="E1052">
        <v>0</v>
      </c>
      <c r="F1052" s="520" t="s">
        <v>476</v>
      </c>
      <c r="G1052">
        <v>0</v>
      </c>
      <c r="H1052" s="520" t="s">
        <v>476</v>
      </c>
      <c r="I1052">
        <v>0</v>
      </c>
    </row>
    <row r="1053" spans="3:9">
      <c r="C1053" s="520" t="s">
        <v>2105</v>
      </c>
      <c r="D1053" s="520" t="s">
        <v>2106</v>
      </c>
      <c r="E1053">
        <v>0</v>
      </c>
      <c r="F1053" s="520" t="s">
        <v>476</v>
      </c>
      <c r="G1053">
        <v>0</v>
      </c>
      <c r="H1053" s="520" t="s">
        <v>476</v>
      </c>
      <c r="I1053">
        <v>0</v>
      </c>
    </row>
    <row r="1054" spans="3:9">
      <c r="C1054" s="520" t="s">
        <v>2107</v>
      </c>
      <c r="D1054" s="520" t="s">
        <v>2108</v>
      </c>
      <c r="E1054">
        <v>0</v>
      </c>
      <c r="F1054" s="520" t="s">
        <v>476</v>
      </c>
      <c r="G1054">
        <v>0</v>
      </c>
      <c r="H1054" s="520" t="s">
        <v>476</v>
      </c>
      <c r="I1054">
        <v>0</v>
      </c>
    </row>
    <row r="1055" spans="3:9">
      <c r="C1055" s="520" t="s">
        <v>2109</v>
      </c>
      <c r="D1055" s="520" t="s">
        <v>2110</v>
      </c>
      <c r="E1055">
        <v>0</v>
      </c>
      <c r="F1055" s="520" t="s">
        <v>476</v>
      </c>
      <c r="G1055">
        <v>0</v>
      </c>
      <c r="H1055" s="520" t="s">
        <v>476</v>
      </c>
      <c r="I1055">
        <v>0</v>
      </c>
    </row>
    <row r="1056" spans="3:9">
      <c r="C1056" s="520" t="s">
        <v>2111</v>
      </c>
      <c r="D1056" s="520" t="s">
        <v>2112</v>
      </c>
      <c r="E1056">
        <v>0</v>
      </c>
      <c r="F1056" s="520" t="s">
        <v>476</v>
      </c>
      <c r="G1056">
        <v>0</v>
      </c>
      <c r="H1056" s="520" t="s">
        <v>476</v>
      </c>
      <c r="I1056">
        <v>0</v>
      </c>
    </row>
    <row r="1057" spans="3:9">
      <c r="C1057" s="520" t="s">
        <v>2113</v>
      </c>
      <c r="D1057" s="520" t="s">
        <v>2114</v>
      </c>
      <c r="E1057">
        <v>0</v>
      </c>
      <c r="F1057" s="520" t="s">
        <v>476</v>
      </c>
      <c r="G1057">
        <v>0</v>
      </c>
      <c r="H1057" s="520" t="s">
        <v>476</v>
      </c>
      <c r="I1057">
        <v>0</v>
      </c>
    </row>
    <row r="1058" spans="3:9">
      <c r="C1058" s="520" t="s">
        <v>2115</v>
      </c>
      <c r="D1058" s="520" t="s">
        <v>2116</v>
      </c>
      <c r="E1058">
        <v>0</v>
      </c>
      <c r="F1058" s="520" t="s">
        <v>476</v>
      </c>
      <c r="G1058">
        <v>0</v>
      </c>
      <c r="H1058" s="520" t="s">
        <v>476</v>
      </c>
      <c r="I1058">
        <v>0</v>
      </c>
    </row>
    <row r="1059" spans="3:9">
      <c r="C1059" s="520" t="s">
        <v>2117</v>
      </c>
      <c r="D1059" s="520" t="s">
        <v>2118</v>
      </c>
      <c r="E1059">
        <v>0</v>
      </c>
      <c r="F1059" s="520" t="s">
        <v>476</v>
      </c>
      <c r="G1059">
        <v>0</v>
      </c>
      <c r="H1059" s="520" t="s">
        <v>476</v>
      </c>
      <c r="I1059">
        <v>0</v>
      </c>
    </row>
    <row r="1060" spans="3:9">
      <c r="C1060" s="520" t="s">
        <v>2119</v>
      </c>
      <c r="D1060" s="520" t="s">
        <v>2120</v>
      </c>
      <c r="E1060">
        <v>0</v>
      </c>
      <c r="F1060" s="520" t="s">
        <v>476</v>
      </c>
      <c r="G1060">
        <v>0</v>
      </c>
      <c r="H1060" s="520" t="s">
        <v>476</v>
      </c>
      <c r="I1060">
        <v>0</v>
      </c>
    </row>
    <row r="1061" spans="3:9">
      <c r="C1061" s="520" t="s">
        <v>2121</v>
      </c>
      <c r="D1061" s="520" t="s">
        <v>2122</v>
      </c>
      <c r="E1061">
        <v>0</v>
      </c>
      <c r="F1061" s="520" t="s">
        <v>476</v>
      </c>
      <c r="G1061">
        <v>0</v>
      </c>
      <c r="H1061" s="520" t="s">
        <v>476</v>
      </c>
      <c r="I1061">
        <v>0</v>
      </c>
    </row>
    <row r="1062" spans="3:9">
      <c r="C1062" s="520" t="s">
        <v>2123</v>
      </c>
      <c r="D1062" s="520" t="s">
        <v>2124</v>
      </c>
      <c r="E1062">
        <v>0</v>
      </c>
      <c r="F1062" s="520" t="s">
        <v>476</v>
      </c>
      <c r="G1062">
        <v>0</v>
      </c>
      <c r="H1062" s="520" t="s">
        <v>476</v>
      </c>
      <c r="I1062">
        <v>0</v>
      </c>
    </row>
    <row r="1063" spans="3:9">
      <c r="C1063" s="520" t="s">
        <v>2125</v>
      </c>
      <c r="D1063" s="520" t="s">
        <v>2126</v>
      </c>
      <c r="E1063">
        <v>0</v>
      </c>
      <c r="F1063" s="520" t="s">
        <v>476</v>
      </c>
      <c r="G1063">
        <v>0</v>
      </c>
      <c r="H1063" s="520" t="s">
        <v>476</v>
      </c>
      <c r="I1063">
        <v>0</v>
      </c>
    </row>
    <row r="1064" spans="3:9">
      <c r="C1064" s="520" t="s">
        <v>2127</v>
      </c>
      <c r="D1064" s="520" t="s">
        <v>2128</v>
      </c>
      <c r="E1064">
        <v>0</v>
      </c>
      <c r="F1064" s="520" t="s">
        <v>476</v>
      </c>
      <c r="G1064">
        <v>0</v>
      </c>
      <c r="H1064" s="520" t="s">
        <v>476</v>
      </c>
      <c r="I1064">
        <v>0</v>
      </c>
    </row>
    <row r="1065" spans="3:9">
      <c r="C1065" s="520" t="s">
        <v>2129</v>
      </c>
      <c r="D1065" s="520" t="s">
        <v>2130</v>
      </c>
      <c r="E1065">
        <v>0</v>
      </c>
      <c r="F1065" s="520" t="s">
        <v>476</v>
      </c>
      <c r="G1065">
        <v>0</v>
      </c>
      <c r="H1065" s="520" t="s">
        <v>476</v>
      </c>
      <c r="I1065">
        <v>0</v>
      </c>
    </row>
    <row r="1066" spans="3:9">
      <c r="C1066" s="520" t="s">
        <v>2131</v>
      </c>
      <c r="D1066" s="520" t="s">
        <v>2132</v>
      </c>
      <c r="E1066">
        <v>0</v>
      </c>
      <c r="F1066" s="520" t="s">
        <v>476</v>
      </c>
      <c r="G1066">
        <v>0</v>
      </c>
      <c r="H1066" s="520" t="s">
        <v>476</v>
      </c>
      <c r="I1066">
        <v>0</v>
      </c>
    </row>
    <row r="1067" spans="3:9">
      <c r="C1067" s="520" t="s">
        <v>2133</v>
      </c>
      <c r="D1067" s="520" t="s">
        <v>2134</v>
      </c>
      <c r="E1067">
        <v>0</v>
      </c>
      <c r="F1067" s="520" t="s">
        <v>476</v>
      </c>
      <c r="G1067">
        <v>0</v>
      </c>
      <c r="H1067" s="520" t="s">
        <v>476</v>
      </c>
      <c r="I1067">
        <v>0</v>
      </c>
    </row>
    <row r="1068" spans="3:9">
      <c r="C1068" s="520" t="s">
        <v>2135</v>
      </c>
      <c r="D1068" s="520" t="s">
        <v>2136</v>
      </c>
      <c r="E1068">
        <v>0</v>
      </c>
      <c r="F1068" s="520" t="s">
        <v>476</v>
      </c>
      <c r="G1068">
        <v>0</v>
      </c>
      <c r="H1068" s="520" t="s">
        <v>476</v>
      </c>
      <c r="I1068">
        <v>0</v>
      </c>
    </row>
    <row r="1069" spans="3:9">
      <c r="C1069" s="520" t="s">
        <v>2137</v>
      </c>
      <c r="D1069" s="520" t="s">
        <v>2138</v>
      </c>
      <c r="E1069">
        <v>0</v>
      </c>
      <c r="F1069" s="520" t="s">
        <v>476</v>
      </c>
      <c r="G1069">
        <v>0</v>
      </c>
      <c r="H1069" s="520" t="s">
        <v>476</v>
      </c>
      <c r="I1069">
        <v>0</v>
      </c>
    </row>
    <row r="1070" spans="3:9">
      <c r="C1070" s="520" t="s">
        <v>2139</v>
      </c>
      <c r="D1070" s="520" t="s">
        <v>2140</v>
      </c>
      <c r="E1070">
        <v>0</v>
      </c>
      <c r="F1070" s="520" t="s">
        <v>476</v>
      </c>
      <c r="G1070">
        <v>0</v>
      </c>
      <c r="H1070" s="520" t="s">
        <v>476</v>
      </c>
      <c r="I1070">
        <v>0</v>
      </c>
    </row>
    <row r="1071" spans="3:9">
      <c r="C1071" s="520" t="s">
        <v>2141</v>
      </c>
      <c r="D1071" s="520" t="s">
        <v>2142</v>
      </c>
      <c r="E1071">
        <v>0</v>
      </c>
      <c r="F1071" s="520" t="s">
        <v>476</v>
      </c>
      <c r="G1071">
        <v>0</v>
      </c>
      <c r="H1071" s="520" t="s">
        <v>476</v>
      </c>
      <c r="I1071">
        <v>0</v>
      </c>
    </row>
    <row r="1072" spans="3:9">
      <c r="C1072" s="520" t="s">
        <v>96</v>
      </c>
      <c r="D1072" s="520" t="s">
        <v>97</v>
      </c>
      <c r="E1072">
        <v>0</v>
      </c>
      <c r="F1072" s="520" t="s">
        <v>476</v>
      </c>
      <c r="G1072">
        <v>0</v>
      </c>
      <c r="H1072" s="520" t="s">
        <v>476</v>
      </c>
      <c r="I1072">
        <v>0</v>
      </c>
    </row>
    <row r="1073" spans="3:9">
      <c r="C1073" s="520" t="s">
        <v>2143</v>
      </c>
      <c r="D1073" s="520" t="s">
        <v>2144</v>
      </c>
      <c r="E1073">
        <v>0</v>
      </c>
      <c r="F1073" s="520" t="s">
        <v>476</v>
      </c>
      <c r="G1073">
        <v>0</v>
      </c>
      <c r="H1073" s="520" t="s">
        <v>476</v>
      </c>
      <c r="I1073">
        <v>0</v>
      </c>
    </row>
    <row r="1074" spans="3:9">
      <c r="C1074" s="520" t="s">
        <v>2145</v>
      </c>
      <c r="D1074" s="520" t="s">
        <v>2146</v>
      </c>
      <c r="E1074">
        <v>0</v>
      </c>
      <c r="F1074" s="520" t="s">
        <v>476</v>
      </c>
      <c r="G1074">
        <v>0</v>
      </c>
      <c r="H1074" s="520" t="s">
        <v>476</v>
      </c>
      <c r="I1074">
        <v>0</v>
      </c>
    </row>
    <row r="1075" spans="3:9">
      <c r="C1075" s="520" t="s">
        <v>98</v>
      </c>
      <c r="D1075" s="520" t="s">
        <v>99</v>
      </c>
      <c r="E1075">
        <v>0</v>
      </c>
      <c r="F1075" s="520" t="s">
        <v>476</v>
      </c>
      <c r="G1075">
        <v>0</v>
      </c>
      <c r="H1075" s="520" t="s">
        <v>476</v>
      </c>
      <c r="I1075">
        <v>0</v>
      </c>
    </row>
    <row r="1076" spans="3:9">
      <c r="C1076" s="520" t="s">
        <v>2147</v>
      </c>
      <c r="D1076" s="520" t="s">
        <v>2148</v>
      </c>
      <c r="E1076">
        <v>0</v>
      </c>
      <c r="F1076" s="520" t="s">
        <v>476</v>
      </c>
      <c r="G1076">
        <v>0</v>
      </c>
      <c r="H1076" s="520" t="s">
        <v>476</v>
      </c>
      <c r="I1076">
        <v>0</v>
      </c>
    </row>
    <row r="1077" spans="3:9">
      <c r="C1077" s="520" t="s">
        <v>2149</v>
      </c>
      <c r="D1077" s="520" t="s">
        <v>2150</v>
      </c>
      <c r="E1077">
        <v>0</v>
      </c>
      <c r="F1077" s="520" t="s">
        <v>476</v>
      </c>
      <c r="G1077">
        <v>0</v>
      </c>
      <c r="H1077" s="520" t="s">
        <v>476</v>
      </c>
      <c r="I1077">
        <v>0</v>
      </c>
    </row>
    <row r="1078" spans="3:9">
      <c r="C1078" s="520" t="s">
        <v>2151</v>
      </c>
      <c r="D1078" s="520" t="s">
        <v>2152</v>
      </c>
      <c r="E1078">
        <v>0</v>
      </c>
      <c r="F1078" s="520" t="s">
        <v>476</v>
      </c>
      <c r="G1078">
        <v>0</v>
      </c>
      <c r="H1078" s="520" t="s">
        <v>476</v>
      </c>
      <c r="I1078">
        <v>0</v>
      </c>
    </row>
    <row r="1079" spans="3:9">
      <c r="C1079" s="520" t="s">
        <v>2153</v>
      </c>
      <c r="D1079" s="520" t="s">
        <v>2154</v>
      </c>
      <c r="E1079">
        <v>0</v>
      </c>
      <c r="F1079" s="520" t="s">
        <v>476</v>
      </c>
      <c r="G1079">
        <v>0</v>
      </c>
      <c r="H1079" s="520" t="s">
        <v>476</v>
      </c>
      <c r="I1079">
        <v>0</v>
      </c>
    </row>
    <row r="1080" spans="3:9">
      <c r="C1080" s="520" t="s">
        <v>2155</v>
      </c>
      <c r="D1080" s="520" t="s">
        <v>2156</v>
      </c>
      <c r="E1080">
        <v>0</v>
      </c>
      <c r="F1080" s="520" t="s">
        <v>476</v>
      </c>
      <c r="G1080">
        <v>0</v>
      </c>
      <c r="H1080" s="520" t="s">
        <v>476</v>
      </c>
      <c r="I1080">
        <v>0</v>
      </c>
    </row>
    <row r="1081" spans="3:9">
      <c r="C1081" s="520" t="s">
        <v>2157</v>
      </c>
      <c r="D1081" s="520" t="s">
        <v>2158</v>
      </c>
      <c r="E1081">
        <v>0</v>
      </c>
      <c r="F1081" s="520" t="s">
        <v>476</v>
      </c>
      <c r="G1081">
        <v>0</v>
      </c>
      <c r="H1081" s="520" t="s">
        <v>476</v>
      </c>
      <c r="I1081">
        <v>0</v>
      </c>
    </row>
    <row r="1082" spans="3:9">
      <c r="C1082" s="520" t="s">
        <v>2159</v>
      </c>
      <c r="D1082" s="520" t="s">
        <v>2160</v>
      </c>
      <c r="E1082">
        <v>0</v>
      </c>
      <c r="F1082" s="520" t="s">
        <v>476</v>
      </c>
      <c r="G1082">
        <v>0</v>
      </c>
      <c r="H1082" s="520" t="s">
        <v>476</v>
      </c>
      <c r="I1082">
        <v>0</v>
      </c>
    </row>
    <row r="1083" spans="3:9">
      <c r="C1083" s="520" t="s">
        <v>895</v>
      </c>
      <c r="D1083" s="520" t="s">
        <v>896</v>
      </c>
      <c r="E1083">
        <v>0</v>
      </c>
      <c r="F1083" s="520" t="s">
        <v>476</v>
      </c>
      <c r="G1083">
        <v>0</v>
      </c>
      <c r="H1083" s="520" t="s">
        <v>476</v>
      </c>
      <c r="I1083">
        <v>0</v>
      </c>
    </row>
    <row r="1084" spans="3:9">
      <c r="C1084" s="520" t="s">
        <v>2161</v>
      </c>
      <c r="D1084" s="520" t="s">
        <v>2162</v>
      </c>
      <c r="E1084">
        <v>0</v>
      </c>
      <c r="F1084" s="520" t="s">
        <v>476</v>
      </c>
      <c r="G1084">
        <v>0</v>
      </c>
      <c r="H1084" s="520" t="s">
        <v>476</v>
      </c>
      <c r="I1084">
        <v>0</v>
      </c>
    </row>
    <row r="1085" spans="3:9">
      <c r="C1085" s="520" t="s">
        <v>2163</v>
      </c>
      <c r="D1085" s="520" t="s">
        <v>2164</v>
      </c>
      <c r="E1085">
        <v>0</v>
      </c>
      <c r="F1085" s="520" t="s">
        <v>476</v>
      </c>
      <c r="G1085">
        <v>0</v>
      </c>
      <c r="H1085" s="520" t="s">
        <v>476</v>
      </c>
      <c r="I1085">
        <v>0</v>
      </c>
    </row>
    <row r="1086" spans="3:9">
      <c r="C1086" s="520" t="s">
        <v>897</v>
      </c>
      <c r="D1086" s="520" t="s">
        <v>898</v>
      </c>
      <c r="E1086">
        <v>0</v>
      </c>
      <c r="F1086" s="520" t="s">
        <v>476</v>
      </c>
      <c r="G1086">
        <v>0</v>
      </c>
      <c r="H1086" s="520" t="s">
        <v>476</v>
      </c>
      <c r="I1086">
        <v>0</v>
      </c>
    </row>
    <row r="1087" spans="3:9">
      <c r="C1087" s="520" t="s">
        <v>2165</v>
      </c>
      <c r="D1087" s="520" t="s">
        <v>2166</v>
      </c>
      <c r="E1087">
        <v>0</v>
      </c>
      <c r="F1087" s="520" t="s">
        <v>476</v>
      </c>
      <c r="G1087">
        <v>0</v>
      </c>
      <c r="H1087" s="520" t="s">
        <v>476</v>
      </c>
      <c r="I1087">
        <v>0</v>
      </c>
    </row>
    <row r="1088" spans="3:9">
      <c r="C1088" s="520" t="s">
        <v>967</v>
      </c>
      <c r="D1088" s="520" t="s">
        <v>968</v>
      </c>
      <c r="E1088">
        <v>0</v>
      </c>
      <c r="F1088" s="520" t="s">
        <v>476</v>
      </c>
      <c r="G1088">
        <v>0</v>
      </c>
      <c r="H1088" s="520" t="s">
        <v>476</v>
      </c>
      <c r="I1088">
        <v>0</v>
      </c>
    </row>
    <row r="1089" spans="3:9">
      <c r="C1089" s="520" t="s">
        <v>969</v>
      </c>
      <c r="D1089" s="520" t="s">
        <v>970</v>
      </c>
      <c r="E1089">
        <v>0</v>
      </c>
      <c r="F1089" s="520" t="s">
        <v>476</v>
      </c>
      <c r="G1089">
        <v>0</v>
      </c>
      <c r="H1089" s="520" t="s">
        <v>476</v>
      </c>
      <c r="I1089">
        <v>0</v>
      </c>
    </row>
    <row r="1090" spans="3:9">
      <c r="C1090" s="520" t="s">
        <v>971</v>
      </c>
      <c r="D1090" s="520" t="s">
        <v>972</v>
      </c>
      <c r="E1090">
        <v>0</v>
      </c>
      <c r="F1090" s="520" t="s">
        <v>476</v>
      </c>
      <c r="G1090">
        <v>0</v>
      </c>
      <c r="H1090" s="520" t="s">
        <v>476</v>
      </c>
      <c r="I1090">
        <v>0</v>
      </c>
    </row>
    <row r="1091" spans="3:9">
      <c r="C1091" s="520" t="s">
        <v>973</v>
      </c>
      <c r="D1091" s="520" t="s">
        <v>974</v>
      </c>
      <c r="E1091">
        <v>0</v>
      </c>
      <c r="F1091" s="520" t="s">
        <v>476</v>
      </c>
      <c r="G1091">
        <v>0</v>
      </c>
      <c r="H1091" s="520" t="s">
        <v>476</v>
      </c>
      <c r="I1091">
        <v>0</v>
      </c>
    </row>
    <row r="1092" spans="3:9">
      <c r="C1092" s="520" t="s">
        <v>2167</v>
      </c>
      <c r="D1092" s="520" t="s">
        <v>2168</v>
      </c>
      <c r="E1092">
        <v>0</v>
      </c>
      <c r="F1092" s="520" t="s">
        <v>476</v>
      </c>
      <c r="G1092">
        <v>0</v>
      </c>
      <c r="H1092" s="520" t="s">
        <v>476</v>
      </c>
      <c r="I1092">
        <v>0</v>
      </c>
    </row>
    <row r="1093" spans="3:9">
      <c r="C1093" s="520" t="s">
        <v>2169</v>
      </c>
      <c r="D1093" s="520" t="s">
        <v>2170</v>
      </c>
      <c r="E1093">
        <v>0</v>
      </c>
      <c r="F1093" s="520" t="s">
        <v>476</v>
      </c>
      <c r="G1093">
        <v>0</v>
      </c>
      <c r="H1093" s="520" t="s">
        <v>476</v>
      </c>
      <c r="I1093">
        <v>0</v>
      </c>
    </row>
    <row r="1094" spans="3:9">
      <c r="C1094" s="520" t="s">
        <v>2171</v>
      </c>
      <c r="D1094" s="520" t="s">
        <v>2172</v>
      </c>
      <c r="E1094">
        <v>0</v>
      </c>
      <c r="F1094" s="520" t="s">
        <v>476</v>
      </c>
      <c r="G1094">
        <v>0</v>
      </c>
      <c r="H1094" s="520" t="s">
        <v>476</v>
      </c>
      <c r="I1094">
        <v>0</v>
      </c>
    </row>
    <row r="1095" spans="3:9">
      <c r="C1095" s="520" t="s">
        <v>2173</v>
      </c>
      <c r="D1095" s="520" t="s">
        <v>2174</v>
      </c>
      <c r="E1095">
        <v>0</v>
      </c>
      <c r="F1095" s="520" t="s">
        <v>476</v>
      </c>
      <c r="G1095">
        <v>0</v>
      </c>
      <c r="H1095" s="520" t="s">
        <v>476</v>
      </c>
      <c r="I1095">
        <v>0</v>
      </c>
    </row>
    <row r="1096" spans="3:9">
      <c r="C1096" s="520" t="s">
        <v>2175</v>
      </c>
      <c r="D1096" s="520" t="s">
        <v>2176</v>
      </c>
      <c r="E1096">
        <v>0</v>
      </c>
      <c r="F1096" s="520" t="s">
        <v>476</v>
      </c>
      <c r="G1096">
        <v>0</v>
      </c>
      <c r="H1096" s="520" t="s">
        <v>476</v>
      </c>
      <c r="I1096">
        <v>0</v>
      </c>
    </row>
    <row r="1097" spans="3:9">
      <c r="C1097" s="520" t="s">
        <v>2177</v>
      </c>
      <c r="D1097" s="520" t="s">
        <v>2178</v>
      </c>
      <c r="E1097">
        <v>0</v>
      </c>
      <c r="F1097" s="520" t="s">
        <v>476</v>
      </c>
      <c r="G1097">
        <v>0</v>
      </c>
      <c r="H1097" s="520" t="s">
        <v>476</v>
      </c>
      <c r="I1097">
        <v>0</v>
      </c>
    </row>
    <row r="1098" spans="3:9">
      <c r="C1098" s="520" t="s">
        <v>2179</v>
      </c>
      <c r="D1098" s="520" t="s">
        <v>2180</v>
      </c>
      <c r="E1098">
        <v>0</v>
      </c>
      <c r="F1098" s="520" t="s">
        <v>476</v>
      </c>
      <c r="G1098">
        <v>0</v>
      </c>
      <c r="H1098" s="520" t="s">
        <v>476</v>
      </c>
      <c r="I1098">
        <v>0</v>
      </c>
    </row>
    <row r="1099" spans="3:9">
      <c r="C1099" s="520" t="s">
        <v>2181</v>
      </c>
      <c r="D1099" s="520" t="s">
        <v>2182</v>
      </c>
      <c r="E1099">
        <v>0</v>
      </c>
      <c r="F1099" s="520" t="s">
        <v>476</v>
      </c>
      <c r="G1099">
        <v>0</v>
      </c>
      <c r="H1099" s="520" t="s">
        <v>476</v>
      </c>
      <c r="I1099">
        <v>0</v>
      </c>
    </row>
    <row r="1100" spans="3:9">
      <c r="C1100" s="520" t="s">
        <v>2183</v>
      </c>
      <c r="D1100" s="520" t="s">
        <v>2184</v>
      </c>
      <c r="E1100">
        <v>0</v>
      </c>
      <c r="F1100" s="520" t="s">
        <v>476</v>
      </c>
      <c r="G1100">
        <v>0</v>
      </c>
      <c r="H1100" s="520" t="s">
        <v>476</v>
      </c>
      <c r="I1100">
        <v>0</v>
      </c>
    </row>
    <row r="1101" spans="3:9">
      <c r="C1101" s="520" t="s">
        <v>804</v>
      </c>
      <c r="D1101" s="520" t="s">
        <v>394</v>
      </c>
      <c r="E1101">
        <v>0</v>
      </c>
      <c r="F1101" s="520" t="s">
        <v>476</v>
      </c>
      <c r="G1101">
        <v>0</v>
      </c>
      <c r="H1101" s="520" t="s">
        <v>476</v>
      </c>
      <c r="I1101">
        <v>0</v>
      </c>
    </row>
    <row r="1102" spans="3:9">
      <c r="C1102" s="520" t="s">
        <v>2185</v>
      </c>
      <c r="D1102" s="520" t="s">
        <v>2186</v>
      </c>
      <c r="E1102">
        <v>1750585.4597047959</v>
      </c>
      <c r="F1102">
        <v>1750585.4597047959</v>
      </c>
      <c r="G1102">
        <v>1750585.4597047959</v>
      </c>
      <c r="H1102">
        <v>1750585.4597047959</v>
      </c>
      <c r="I1102">
        <v>0</v>
      </c>
    </row>
    <row r="1103" spans="3:9">
      <c r="C1103" s="520" t="s">
        <v>2187</v>
      </c>
      <c r="D1103" s="520" t="s">
        <v>2188</v>
      </c>
      <c r="E1103">
        <v>0</v>
      </c>
      <c r="F1103" s="520" t="s">
        <v>476</v>
      </c>
      <c r="G1103">
        <v>0</v>
      </c>
      <c r="H1103" s="520" t="s">
        <v>476</v>
      </c>
      <c r="I1103">
        <v>0</v>
      </c>
    </row>
    <row r="1104" spans="3:9">
      <c r="C1104" s="520" t="s">
        <v>2189</v>
      </c>
      <c r="D1104" s="520" t="s">
        <v>2190</v>
      </c>
      <c r="E1104">
        <v>0</v>
      </c>
      <c r="F1104" s="520" t="s">
        <v>476</v>
      </c>
      <c r="G1104">
        <v>0</v>
      </c>
      <c r="H1104" s="520" t="s">
        <v>476</v>
      </c>
      <c r="I1104">
        <v>0</v>
      </c>
    </row>
    <row r="1105" spans="3:9">
      <c r="C1105" s="520" t="s">
        <v>2191</v>
      </c>
      <c r="D1105" s="520" t="s">
        <v>2192</v>
      </c>
      <c r="E1105">
        <v>0</v>
      </c>
      <c r="F1105" s="520" t="s">
        <v>476</v>
      </c>
      <c r="G1105">
        <v>0</v>
      </c>
      <c r="H1105" s="520" t="s">
        <v>476</v>
      </c>
      <c r="I1105">
        <v>0</v>
      </c>
    </row>
    <row r="1106" spans="3:9">
      <c r="C1106" s="520" t="s">
        <v>2193</v>
      </c>
      <c r="D1106" s="520" t="s">
        <v>2194</v>
      </c>
      <c r="E1106">
        <v>0</v>
      </c>
      <c r="F1106" s="520" t="s">
        <v>476</v>
      </c>
      <c r="G1106">
        <v>0</v>
      </c>
      <c r="H1106" s="520" t="s">
        <v>476</v>
      </c>
      <c r="I1106">
        <v>0</v>
      </c>
    </row>
    <row r="1107" spans="3:9">
      <c r="C1107" s="520" t="s">
        <v>2195</v>
      </c>
      <c r="D1107" s="520" t="s">
        <v>2196</v>
      </c>
      <c r="E1107">
        <v>0</v>
      </c>
      <c r="F1107" s="520" t="s">
        <v>476</v>
      </c>
      <c r="G1107">
        <v>0</v>
      </c>
      <c r="H1107" s="520" t="s">
        <v>476</v>
      </c>
      <c r="I1107">
        <v>0</v>
      </c>
    </row>
    <row r="1108" spans="3:9">
      <c r="C1108" s="520" t="s">
        <v>100</v>
      </c>
      <c r="D1108" s="520" t="s">
        <v>101</v>
      </c>
      <c r="E1108">
        <v>-108932.14603135257</v>
      </c>
      <c r="F1108" s="520" t="s">
        <v>476</v>
      </c>
      <c r="G1108">
        <v>-108932.14603135257</v>
      </c>
      <c r="H1108" s="520" t="s">
        <v>476</v>
      </c>
      <c r="I1108">
        <v>108932.14603135257</v>
      </c>
    </row>
    <row r="1109" spans="3:9">
      <c r="C1109" s="520" t="s">
        <v>780</v>
      </c>
      <c r="D1109" s="520" t="s">
        <v>84</v>
      </c>
      <c r="E1109">
        <v>-197910.324404738</v>
      </c>
      <c r="F1109" s="520" t="s">
        <v>476</v>
      </c>
      <c r="G1109">
        <v>-197910.324404738</v>
      </c>
      <c r="H1109" s="520" t="s">
        <v>476</v>
      </c>
      <c r="I1109">
        <v>197910.324404738</v>
      </c>
    </row>
    <row r="1110" spans="3:9">
      <c r="C1110" s="520" t="s">
        <v>2197</v>
      </c>
      <c r="D1110" s="520" t="s">
        <v>2198</v>
      </c>
      <c r="E1110">
        <v>0</v>
      </c>
      <c r="F1110" s="520" t="s">
        <v>476</v>
      </c>
      <c r="G1110">
        <v>0</v>
      </c>
      <c r="H1110" s="520" t="s">
        <v>476</v>
      </c>
      <c r="I1110">
        <v>0</v>
      </c>
    </row>
    <row r="1111" spans="3:9">
      <c r="C1111" s="520" t="s">
        <v>27</v>
      </c>
      <c r="D1111" s="520" t="s">
        <v>85</v>
      </c>
      <c r="E1111">
        <v>0</v>
      </c>
      <c r="F1111" s="520" t="s">
        <v>476</v>
      </c>
      <c r="G1111">
        <v>0</v>
      </c>
      <c r="H1111" s="520" t="s">
        <v>476</v>
      </c>
      <c r="I1111">
        <v>0</v>
      </c>
    </row>
    <row r="1112" spans="3:9">
      <c r="C1112" s="520" t="s">
        <v>975</v>
      </c>
      <c r="D1112" s="520" t="s">
        <v>976</v>
      </c>
      <c r="E1112">
        <v>-22409.899471430133</v>
      </c>
      <c r="F1112" s="520" t="s">
        <v>476</v>
      </c>
      <c r="G1112">
        <v>-22409.899471430133</v>
      </c>
      <c r="H1112" s="520" t="s">
        <v>476</v>
      </c>
      <c r="I1112">
        <v>22409.899471430133</v>
      </c>
    </row>
    <row r="1113" spans="3:9">
      <c r="C1113" s="520" t="s">
        <v>2199</v>
      </c>
      <c r="D1113" s="520" t="s">
        <v>2200</v>
      </c>
      <c r="E1113">
        <v>0</v>
      </c>
      <c r="F1113" s="520" t="s">
        <v>476</v>
      </c>
      <c r="G1113">
        <v>0</v>
      </c>
      <c r="H1113" s="520" t="s">
        <v>476</v>
      </c>
      <c r="I1113">
        <v>0</v>
      </c>
    </row>
    <row r="1114" spans="3:9">
      <c r="C1114" s="520" t="s">
        <v>2201</v>
      </c>
      <c r="D1114" s="520" t="s">
        <v>2202</v>
      </c>
      <c r="E1114">
        <v>0</v>
      </c>
      <c r="F1114" s="520" t="s">
        <v>476</v>
      </c>
      <c r="G1114">
        <v>0</v>
      </c>
      <c r="H1114" s="520" t="s">
        <v>476</v>
      </c>
      <c r="I1114">
        <v>0</v>
      </c>
    </row>
    <row r="1115" spans="3:9">
      <c r="C1115" s="520" t="s">
        <v>1015</v>
      </c>
      <c r="D1115" s="520" t="s">
        <v>1017</v>
      </c>
      <c r="E1115">
        <v>0</v>
      </c>
      <c r="F1115" s="520" t="s">
        <v>476</v>
      </c>
      <c r="G1115">
        <v>0</v>
      </c>
      <c r="H1115" s="520" t="s">
        <v>476</v>
      </c>
      <c r="I1115">
        <v>0</v>
      </c>
    </row>
    <row r="1116" spans="3:9">
      <c r="C1116" s="520" t="s">
        <v>2203</v>
      </c>
      <c r="D1116" s="520" t="s">
        <v>2204</v>
      </c>
      <c r="E1116" s="520" t="s">
        <v>476</v>
      </c>
      <c r="F1116" s="520" t="s">
        <v>476</v>
      </c>
      <c r="G1116" s="520" t="s">
        <v>476</v>
      </c>
      <c r="H1116" s="520" t="s">
        <v>476</v>
      </c>
      <c r="I1116" s="520" t="s">
        <v>476</v>
      </c>
    </row>
    <row r="1117" spans="3:9">
      <c r="C1117" s="520" t="s">
        <v>1016</v>
      </c>
      <c r="D1117" s="520" t="s">
        <v>1018</v>
      </c>
      <c r="E1117">
        <v>0</v>
      </c>
      <c r="F1117" s="520" t="s">
        <v>476</v>
      </c>
      <c r="G1117">
        <v>0</v>
      </c>
      <c r="H1117" s="520" t="s">
        <v>476</v>
      </c>
      <c r="I1117">
        <v>0</v>
      </c>
    </row>
    <row r="1118" spans="3:9">
      <c r="C1118" s="520" t="s">
        <v>2205</v>
      </c>
      <c r="D1118" s="520" t="s">
        <v>2206</v>
      </c>
      <c r="E1118" s="520" t="s">
        <v>476</v>
      </c>
      <c r="F1118" s="520" t="s">
        <v>476</v>
      </c>
      <c r="G1118" s="520" t="s">
        <v>476</v>
      </c>
      <c r="H1118" s="520" t="s">
        <v>476</v>
      </c>
      <c r="I1118" s="520" t="s">
        <v>476</v>
      </c>
    </row>
    <row r="1119" spans="3:9">
      <c r="C1119" s="520" t="s">
        <v>1019</v>
      </c>
      <c r="D1119" s="520" t="s">
        <v>1020</v>
      </c>
      <c r="E1119">
        <v>0</v>
      </c>
      <c r="F1119" s="520" t="s">
        <v>476</v>
      </c>
      <c r="G1119">
        <v>0</v>
      </c>
      <c r="H1119" s="520" t="s">
        <v>476</v>
      </c>
      <c r="I1119">
        <v>0</v>
      </c>
    </row>
    <row r="1120" spans="3:9">
      <c r="C1120" s="520" t="s">
        <v>2207</v>
      </c>
      <c r="D1120" s="520" t="s">
        <v>2208</v>
      </c>
      <c r="E1120" s="520" t="s">
        <v>476</v>
      </c>
      <c r="F1120" s="520" t="s">
        <v>476</v>
      </c>
      <c r="G1120" s="520" t="s">
        <v>476</v>
      </c>
      <c r="H1120" s="520" t="s">
        <v>476</v>
      </c>
      <c r="I1120" s="520" t="s">
        <v>476</v>
      </c>
    </row>
    <row r="1121" spans="3:9">
      <c r="C1121" s="520" t="s">
        <v>977</v>
      </c>
      <c r="D1121" s="520" t="s">
        <v>978</v>
      </c>
      <c r="E1121">
        <v>0</v>
      </c>
      <c r="F1121" s="520" t="s">
        <v>476</v>
      </c>
      <c r="G1121">
        <v>0</v>
      </c>
      <c r="H1121" s="520" t="s">
        <v>476</v>
      </c>
      <c r="I1121">
        <v>0</v>
      </c>
    </row>
    <row r="1122" spans="3:9">
      <c r="C1122" s="520" t="s">
        <v>2209</v>
      </c>
      <c r="D1122" s="520" t="s">
        <v>2210</v>
      </c>
      <c r="E1122">
        <v>0</v>
      </c>
      <c r="F1122" s="520" t="s">
        <v>476</v>
      </c>
      <c r="G1122">
        <v>0</v>
      </c>
      <c r="H1122" s="520" t="s">
        <v>476</v>
      </c>
      <c r="I1122">
        <v>0</v>
      </c>
    </row>
    <row r="1123" spans="3:9">
      <c r="C1123" s="520" t="s">
        <v>2211</v>
      </c>
      <c r="D1123" s="520" t="s">
        <v>2212</v>
      </c>
      <c r="E1123">
        <v>0</v>
      </c>
      <c r="F1123" s="520" t="s">
        <v>476</v>
      </c>
      <c r="G1123">
        <v>0</v>
      </c>
      <c r="H1123" s="520" t="s">
        <v>476</v>
      </c>
      <c r="I1123">
        <v>0</v>
      </c>
    </row>
    <row r="1124" spans="3:9">
      <c r="C1124" s="520" t="s">
        <v>2213</v>
      </c>
      <c r="D1124" s="520" t="s">
        <v>2214</v>
      </c>
      <c r="E1124">
        <v>0</v>
      </c>
      <c r="F1124" s="520" t="s">
        <v>476</v>
      </c>
      <c r="G1124">
        <v>0</v>
      </c>
      <c r="H1124" s="520" t="s">
        <v>476</v>
      </c>
      <c r="I1124">
        <v>0</v>
      </c>
    </row>
    <row r="1125" spans="3:9">
      <c r="C1125" s="520" t="s">
        <v>2215</v>
      </c>
      <c r="D1125" s="520" t="s">
        <v>2216</v>
      </c>
      <c r="E1125">
        <v>0</v>
      </c>
      <c r="F1125" s="520" t="s">
        <v>476</v>
      </c>
      <c r="G1125">
        <v>0</v>
      </c>
      <c r="H1125" s="520" t="s">
        <v>476</v>
      </c>
      <c r="I1125">
        <v>0</v>
      </c>
    </row>
    <row r="1126" spans="3:9">
      <c r="C1126" s="520" t="s">
        <v>2217</v>
      </c>
      <c r="D1126" s="520" t="s">
        <v>2218</v>
      </c>
      <c r="E1126">
        <v>0</v>
      </c>
      <c r="F1126" s="520" t="s">
        <v>476</v>
      </c>
      <c r="G1126">
        <v>0</v>
      </c>
      <c r="H1126" s="520" t="s">
        <v>476</v>
      </c>
      <c r="I1126">
        <v>0</v>
      </c>
    </row>
    <row r="1127" spans="3:9">
      <c r="C1127" s="520" t="s">
        <v>2219</v>
      </c>
      <c r="D1127" s="520" t="s">
        <v>2220</v>
      </c>
      <c r="E1127">
        <v>0</v>
      </c>
      <c r="F1127" s="520" t="s">
        <v>476</v>
      </c>
      <c r="G1127">
        <v>0</v>
      </c>
      <c r="H1127" s="520" t="s">
        <v>476</v>
      </c>
      <c r="I1127">
        <v>0</v>
      </c>
    </row>
    <row r="1128" spans="3:9">
      <c r="C1128" s="520" t="s">
        <v>2221</v>
      </c>
      <c r="D1128" s="520" t="s">
        <v>2222</v>
      </c>
      <c r="E1128">
        <v>0</v>
      </c>
      <c r="F1128" s="520" t="s">
        <v>476</v>
      </c>
      <c r="G1128">
        <v>0</v>
      </c>
      <c r="H1128" s="520" t="s">
        <v>476</v>
      </c>
      <c r="I1128">
        <v>0</v>
      </c>
    </row>
    <row r="1129" spans="3:9">
      <c r="C1129" s="520" t="s">
        <v>2223</v>
      </c>
      <c r="D1129" s="520" t="s">
        <v>2224</v>
      </c>
      <c r="E1129">
        <v>0</v>
      </c>
      <c r="F1129" s="520" t="s">
        <v>476</v>
      </c>
      <c r="G1129">
        <v>0</v>
      </c>
      <c r="H1129" s="520" t="s">
        <v>476</v>
      </c>
      <c r="I1129">
        <v>0</v>
      </c>
    </row>
    <row r="1130" spans="3:9">
      <c r="C1130" s="520" t="s">
        <v>2225</v>
      </c>
      <c r="D1130" s="520" t="s">
        <v>2226</v>
      </c>
      <c r="E1130">
        <v>0</v>
      </c>
      <c r="F1130" s="520" t="s">
        <v>476</v>
      </c>
      <c r="G1130">
        <v>0</v>
      </c>
      <c r="H1130" s="520" t="s">
        <v>476</v>
      </c>
      <c r="I1130">
        <v>0</v>
      </c>
    </row>
    <row r="1131" spans="3:9">
      <c r="C1131" s="520" t="s">
        <v>2227</v>
      </c>
      <c r="D1131" s="520" t="s">
        <v>2228</v>
      </c>
      <c r="E1131">
        <v>0</v>
      </c>
      <c r="F1131" s="520" t="s">
        <v>476</v>
      </c>
      <c r="G1131">
        <v>0</v>
      </c>
      <c r="H1131" s="520" t="s">
        <v>476</v>
      </c>
      <c r="I1131">
        <v>0</v>
      </c>
    </row>
    <row r="1132" spans="3:9">
      <c r="C1132" s="520" t="s">
        <v>2229</v>
      </c>
      <c r="D1132" s="520" t="s">
        <v>2230</v>
      </c>
      <c r="E1132">
        <v>0</v>
      </c>
      <c r="F1132" s="520" t="s">
        <v>476</v>
      </c>
      <c r="G1132">
        <v>0</v>
      </c>
      <c r="H1132" s="520" t="s">
        <v>476</v>
      </c>
      <c r="I1132">
        <v>0</v>
      </c>
    </row>
    <row r="1133" spans="3:9">
      <c r="C1133" s="520" t="s">
        <v>2231</v>
      </c>
      <c r="D1133" s="520" t="s">
        <v>2232</v>
      </c>
      <c r="E1133">
        <v>0</v>
      </c>
      <c r="F1133" s="520" t="s">
        <v>476</v>
      </c>
      <c r="G1133">
        <v>0</v>
      </c>
      <c r="H1133" s="520" t="s">
        <v>476</v>
      </c>
      <c r="I1133">
        <v>0</v>
      </c>
    </row>
    <row r="1134" spans="3:9">
      <c r="C1134" s="520" t="s">
        <v>2233</v>
      </c>
      <c r="D1134" s="520" t="s">
        <v>2234</v>
      </c>
      <c r="E1134">
        <v>0</v>
      </c>
      <c r="F1134" s="520" t="s">
        <v>476</v>
      </c>
      <c r="G1134">
        <v>0</v>
      </c>
      <c r="H1134" s="520" t="s">
        <v>476</v>
      </c>
      <c r="I1134">
        <v>0</v>
      </c>
    </row>
    <row r="1135" spans="3:9">
      <c r="C1135" s="520" t="s">
        <v>2235</v>
      </c>
      <c r="D1135" s="520" t="s">
        <v>2236</v>
      </c>
      <c r="E1135">
        <v>0</v>
      </c>
      <c r="F1135" s="520" t="s">
        <v>476</v>
      </c>
      <c r="G1135">
        <v>0</v>
      </c>
      <c r="H1135" s="520" t="s">
        <v>476</v>
      </c>
      <c r="I1135">
        <v>0</v>
      </c>
    </row>
    <row r="1136" spans="3:9">
      <c r="C1136" s="520" t="s">
        <v>2237</v>
      </c>
      <c r="D1136" s="520" t="s">
        <v>2238</v>
      </c>
      <c r="E1136">
        <v>0</v>
      </c>
      <c r="F1136" s="520" t="s">
        <v>476</v>
      </c>
      <c r="G1136">
        <v>0</v>
      </c>
      <c r="H1136" s="520" t="s">
        <v>476</v>
      </c>
      <c r="I1136">
        <v>0</v>
      </c>
    </row>
    <row r="1137" spans="3:9">
      <c r="C1137" s="520" t="s">
        <v>2239</v>
      </c>
      <c r="D1137" s="520" t="s">
        <v>2240</v>
      </c>
      <c r="E1137">
        <v>0</v>
      </c>
      <c r="F1137" s="520" t="s">
        <v>476</v>
      </c>
      <c r="G1137">
        <v>0</v>
      </c>
      <c r="H1137" s="520" t="s">
        <v>476</v>
      </c>
      <c r="I1137">
        <v>0</v>
      </c>
    </row>
    <row r="1138" spans="3:9">
      <c r="C1138" s="520" t="s">
        <v>2241</v>
      </c>
      <c r="D1138" s="520" t="s">
        <v>2242</v>
      </c>
      <c r="E1138">
        <v>0</v>
      </c>
      <c r="F1138" s="520" t="s">
        <v>476</v>
      </c>
      <c r="G1138">
        <v>0</v>
      </c>
      <c r="H1138" s="520" t="s">
        <v>476</v>
      </c>
      <c r="I1138">
        <v>0</v>
      </c>
    </row>
    <row r="1139" spans="3:9">
      <c r="C1139" s="520" t="s">
        <v>2243</v>
      </c>
      <c r="D1139" s="520" t="s">
        <v>2244</v>
      </c>
      <c r="E1139">
        <v>0</v>
      </c>
      <c r="F1139" s="520" t="s">
        <v>476</v>
      </c>
      <c r="G1139">
        <v>0</v>
      </c>
      <c r="H1139" s="520" t="s">
        <v>476</v>
      </c>
      <c r="I1139">
        <v>0</v>
      </c>
    </row>
    <row r="1140" spans="3:9">
      <c r="C1140" s="520" t="s">
        <v>2245</v>
      </c>
      <c r="D1140" s="520" t="s">
        <v>2246</v>
      </c>
      <c r="E1140">
        <v>0</v>
      </c>
      <c r="F1140" s="520" t="s">
        <v>476</v>
      </c>
      <c r="G1140">
        <v>0</v>
      </c>
      <c r="H1140" s="520" t="s">
        <v>476</v>
      </c>
      <c r="I1140">
        <v>0</v>
      </c>
    </row>
    <row r="1141" spans="3:9">
      <c r="C1141" s="520" t="s">
        <v>2247</v>
      </c>
      <c r="D1141" s="520" t="s">
        <v>2248</v>
      </c>
      <c r="E1141">
        <v>0</v>
      </c>
      <c r="F1141" s="520" t="s">
        <v>476</v>
      </c>
      <c r="G1141">
        <v>0</v>
      </c>
      <c r="H1141" s="520" t="s">
        <v>476</v>
      </c>
      <c r="I1141">
        <v>0</v>
      </c>
    </row>
    <row r="1142" spans="3:9">
      <c r="C1142" s="520" t="s">
        <v>2249</v>
      </c>
      <c r="D1142" s="520" t="s">
        <v>2250</v>
      </c>
      <c r="E1142">
        <v>0</v>
      </c>
      <c r="F1142" s="520" t="s">
        <v>476</v>
      </c>
      <c r="G1142">
        <v>0</v>
      </c>
      <c r="H1142" s="520" t="s">
        <v>476</v>
      </c>
      <c r="I1142">
        <v>0</v>
      </c>
    </row>
    <row r="1143" spans="3:9">
      <c r="C1143" s="520" t="s">
        <v>2251</v>
      </c>
      <c r="D1143" s="520" t="s">
        <v>2252</v>
      </c>
      <c r="E1143">
        <v>0</v>
      </c>
      <c r="F1143" s="520" t="s">
        <v>476</v>
      </c>
      <c r="G1143">
        <v>0</v>
      </c>
      <c r="H1143" s="520" t="s">
        <v>476</v>
      </c>
      <c r="I1143">
        <v>0</v>
      </c>
    </row>
    <row r="1144" spans="3:9">
      <c r="C1144" s="520" t="s">
        <v>2253</v>
      </c>
      <c r="D1144" s="520" t="s">
        <v>2254</v>
      </c>
      <c r="E1144">
        <v>0</v>
      </c>
      <c r="F1144" s="520" t="s">
        <v>476</v>
      </c>
      <c r="G1144">
        <v>0</v>
      </c>
      <c r="H1144" s="520" t="s">
        <v>476</v>
      </c>
      <c r="I1144">
        <v>0</v>
      </c>
    </row>
    <row r="1145" spans="3:9">
      <c r="C1145" s="520" t="s">
        <v>2255</v>
      </c>
      <c r="D1145" s="520" t="s">
        <v>2256</v>
      </c>
      <c r="E1145">
        <v>0</v>
      </c>
      <c r="F1145" s="520" t="s">
        <v>476</v>
      </c>
      <c r="G1145">
        <v>0</v>
      </c>
      <c r="H1145" s="520" t="s">
        <v>476</v>
      </c>
      <c r="I1145">
        <v>0</v>
      </c>
    </row>
    <row r="1146" spans="3:9">
      <c r="C1146" s="520" t="s">
        <v>2257</v>
      </c>
      <c r="D1146" s="520" t="s">
        <v>2258</v>
      </c>
      <c r="E1146">
        <v>0</v>
      </c>
      <c r="F1146" s="520" t="s">
        <v>476</v>
      </c>
      <c r="G1146">
        <v>0</v>
      </c>
      <c r="H1146" s="520" t="s">
        <v>476</v>
      </c>
      <c r="I1146">
        <v>0</v>
      </c>
    </row>
    <row r="1147" spans="3:9">
      <c r="C1147" s="520" t="s">
        <v>2259</v>
      </c>
      <c r="D1147" s="520" t="s">
        <v>2260</v>
      </c>
      <c r="E1147">
        <v>0</v>
      </c>
      <c r="F1147" s="520" t="s">
        <v>476</v>
      </c>
      <c r="G1147">
        <v>0</v>
      </c>
      <c r="H1147" s="520" t="s">
        <v>476</v>
      </c>
      <c r="I1147">
        <v>0</v>
      </c>
    </row>
    <row r="1148" spans="3:9">
      <c r="C1148" s="520" t="s">
        <v>2261</v>
      </c>
      <c r="D1148" s="520" t="s">
        <v>2262</v>
      </c>
      <c r="E1148">
        <v>0</v>
      </c>
      <c r="F1148" s="520" t="s">
        <v>476</v>
      </c>
      <c r="G1148">
        <v>0</v>
      </c>
      <c r="H1148" s="520" t="s">
        <v>476</v>
      </c>
      <c r="I1148">
        <v>0</v>
      </c>
    </row>
    <row r="1149" spans="3:9">
      <c r="C1149" s="520" t="s">
        <v>2263</v>
      </c>
      <c r="D1149" s="520" t="s">
        <v>2264</v>
      </c>
      <c r="E1149">
        <v>0</v>
      </c>
      <c r="F1149" s="520" t="s">
        <v>476</v>
      </c>
      <c r="G1149">
        <v>0</v>
      </c>
      <c r="H1149" s="520" t="s">
        <v>476</v>
      </c>
      <c r="I1149">
        <v>0</v>
      </c>
    </row>
    <row r="1150" spans="3:9">
      <c r="C1150" s="520" t="s">
        <v>2265</v>
      </c>
      <c r="D1150" s="520" t="s">
        <v>2266</v>
      </c>
      <c r="E1150">
        <v>0</v>
      </c>
      <c r="F1150" s="520" t="s">
        <v>476</v>
      </c>
      <c r="G1150">
        <v>0</v>
      </c>
      <c r="H1150" s="520" t="s">
        <v>476</v>
      </c>
      <c r="I1150">
        <v>0</v>
      </c>
    </row>
    <row r="1151" spans="3:9">
      <c r="C1151" s="520" t="s">
        <v>2267</v>
      </c>
      <c r="D1151" s="520" t="s">
        <v>2268</v>
      </c>
      <c r="E1151">
        <v>0</v>
      </c>
      <c r="F1151" s="520" t="s">
        <v>476</v>
      </c>
      <c r="G1151">
        <v>0</v>
      </c>
      <c r="H1151" s="520" t="s">
        <v>476</v>
      </c>
      <c r="I1151">
        <v>0</v>
      </c>
    </row>
    <row r="1152" spans="3:9">
      <c r="C1152" s="520" t="s">
        <v>2269</v>
      </c>
      <c r="D1152" s="520" t="s">
        <v>2270</v>
      </c>
      <c r="E1152">
        <v>0</v>
      </c>
      <c r="F1152" s="520" t="s">
        <v>476</v>
      </c>
      <c r="G1152">
        <v>0</v>
      </c>
      <c r="H1152" s="520" t="s">
        <v>476</v>
      </c>
      <c r="I1152">
        <v>0</v>
      </c>
    </row>
    <row r="1153" spans="3:9">
      <c r="C1153" s="520" t="s">
        <v>2271</v>
      </c>
      <c r="D1153" s="520" t="s">
        <v>2272</v>
      </c>
      <c r="E1153">
        <v>0</v>
      </c>
      <c r="F1153" s="520" t="s">
        <v>476</v>
      </c>
      <c r="G1153">
        <v>0</v>
      </c>
      <c r="H1153" s="520" t="s">
        <v>476</v>
      </c>
      <c r="I1153">
        <v>0</v>
      </c>
    </row>
    <row r="1154" spans="3:9">
      <c r="C1154" s="520" t="s">
        <v>2273</v>
      </c>
      <c r="D1154" s="520" t="s">
        <v>2274</v>
      </c>
      <c r="E1154">
        <v>0</v>
      </c>
      <c r="F1154" s="520" t="s">
        <v>476</v>
      </c>
      <c r="G1154">
        <v>0</v>
      </c>
      <c r="H1154" s="520" t="s">
        <v>476</v>
      </c>
      <c r="I1154">
        <v>0</v>
      </c>
    </row>
    <row r="1155" spans="3:9">
      <c r="C1155" s="520" t="s">
        <v>2275</v>
      </c>
      <c r="D1155" s="520" t="s">
        <v>2276</v>
      </c>
      <c r="E1155">
        <v>0</v>
      </c>
      <c r="F1155" s="520" t="s">
        <v>476</v>
      </c>
      <c r="G1155">
        <v>0</v>
      </c>
      <c r="H1155" s="520" t="s">
        <v>476</v>
      </c>
      <c r="I1155">
        <v>0</v>
      </c>
    </row>
    <row r="1156" spans="3:9">
      <c r="C1156" s="520" t="s">
        <v>2277</v>
      </c>
      <c r="D1156" s="520" t="s">
        <v>2278</v>
      </c>
      <c r="E1156">
        <v>0</v>
      </c>
      <c r="F1156" s="520" t="s">
        <v>476</v>
      </c>
      <c r="G1156">
        <v>0</v>
      </c>
      <c r="H1156" s="520" t="s">
        <v>476</v>
      </c>
      <c r="I1156">
        <v>0</v>
      </c>
    </row>
    <row r="1157" spans="3:9">
      <c r="C1157" s="520" t="s">
        <v>2279</v>
      </c>
      <c r="D1157" s="520" t="s">
        <v>2280</v>
      </c>
      <c r="E1157">
        <v>0</v>
      </c>
      <c r="F1157" s="520" t="s">
        <v>476</v>
      </c>
      <c r="G1157">
        <v>0</v>
      </c>
      <c r="H1157" s="520" t="s">
        <v>476</v>
      </c>
      <c r="I1157">
        <v>0</v>
      </c>
    </row>
    <row r="1158" spans="3:9">
      <c r="C1158" s="520" t="s">
        <v>2281</v>
      </c>
      <c r="D1158" s="520" t="s">
        <v>2282</v>
      </c>
      <c r="E1158" s="520" t="s">
        <v>476</v>
      </c>
      <c r="F1158" s="520" t="s">
        <v>476</v>
      </c>
      <c r="G1158" s="520" t="s">
        <v>476</v>
      </c>
      <c r="H1158" s="520" t="s">
        <v>476</v>
      </c>
      <c r="I1158" s="520" t="s">
        <v>476</v>
      </c>
    </row>
    <row r="1159" spans="3:9">
      <c r="C1159" s="520" t="s">
        <v>2283</v>
      </c>
      <c r="D1159" s="520" t="s">
        <v>2284</v>
      </c>
      <c r="E1159">
        <v>0</v>
      </c>
      <c r="F1159" s="520" t="s">
        <v>476</v>
      </c>
      <c r="G1159">
        <v>0</v>
      </c>
      <c r="H1159" s="520" t="s">
        <v>476</v>
      </c>
      <c r="I1159">
        <v>0</v>
      </c>
    </row>
    <row r="1160" spans="3:9">
      <c r="C1160" s="520" t="s">
        <v>2285</v>
      </c>
      <c r="D1160" s="520" t="s">
        <v>2286</v>
      </c>
      <c r="E1160">
        <v>0</v>
      </c>
      <c r="F1160" s="520" t="s">
        <v>476</v>
      </c>
      <c r="G1160">
        <v>0</v>
      </c>
      <c r="H1160" s="520" t="s">
        <v>476</v>
      </c>
      <c r="I1160">
        <v>0</v>
      </c>
    </row>
    <row r="1161" spans="3:9">
      <c r="C1161" s="520" t="s">
        <v>2287</v>
      </c>
      <c r="D1161" s="520" t="s">
        <v>2288</v>
      </c>
      <c r="E1161">
        <v>0</v>
      </c>
      <c r="F1161" s="520" t="s">
        <v>476</v>
      </c>
      <c r="G1161">
        <v>0</v>
      </c>
      <c r="H1161" s="520" t="s">
        <v>476</v>
      </c>
      <c r="I1161">
        <v>0</v>
      </c>
    </row>
    <row r="1162" spans="3:9">
      <c r="C1162" s="520" t="s">
        <v>2289</v>
      </c>
      <c r="D1162" s="520" t="s">
        <v>2290</v>
      </c>
      <c r="E1162">
        <v>0</v>
      </c>
      <c r="F1162" s="520" t="s">
        <v>476</v>
      </c>
      <c r="G1162">
        <v>0</v>
      </c>
      <c r="H1162" s="520" t="s">
        <v>476</v>
      </c>
      <c r="I1162">
        <v>0</v>
      </c>
    </row>
    <row r="1163" spans="3:9">
      <c r="C1163" s="520" t="s">
        <v>2291</v>
      </c>
      <c r="D1163" s="520" t="s">
        <v>2292</v>
      </c>
      <c r="E1163" s="520" t="s">
        <v>476</v>
      </c>
      <c r="F1163" s="520" t="s">
        <v>476</v>
      </c>
      <c r="G1163" s="520" t="s">
        <v>476</v>
      </c>
      <c r="H1163" s="520" t="s">
        <v>476</v>
      </c>
      <c r="I1163" s="520" t="s">
        <v>476</v>
      </c>
    </row>
    <row r="1164" spans="3:9">
      <c r="C1164" s="520" t="s">
        <v>2293</v>
      </c>
      <c r="D1164" s="520" t="s">
        <v>2294</v>
      </c>
      <c r="E1164">
        <v>0</v>
      </c>
      <c r="F1164" s="520" t="s">
        <v>476</v>
      </c>
      <c r="G1164">
        <v>0</v>
      </c>
      <c r="H1164" s="520" t="s">
        <v>476</v>
      </c>
      <c r="I1164">
        <v>0</v>
      </c>
    </row>
    <row r="1165" spans="3:9">
      <c r="C1165" s="520" t="s">
        <v>2295</v>
      </c>
      <c r="D1165" s="520" t="s">
        <v>2296</v>
      </c>
      <c r="E1165">
        <v>0</v>
      </c>
      <c r="F1165" s="520" t="s">
        <v>476</v>
      </c>
      <c r="G1165">
        <v>0</v>
      </c>
      <c r="H1165" s="520" t="s">
        <v>476</v>
      </c>
      <c r="I1165">
        <v>0</v>
      </c>
    </row>
    <row r="1166" spans="3:9">
      <c r="C1166" s="520" t="s">
        <v>2297</v>
      </c>
      <c r="D1166" s="520" t="s">
        <v>2298</v>
      </c>
      <c r="E1166">
        <v>0</v>
      </c>
      <c r="F1166" s="520" t="s">
        <v>476</v>
      </c>
      <c r="G1166">
        <v>0</v>
      </c>
      <c r="H1166" s="520" t="s">
        <v>476</v>
      </c>
      <c r="I1166">
        <v>0</v>
      </c>
    </row>
    <row r="1167" spans="3:9">
      <c r="C1167" s="520" t="s">
        <v>2299</v>
      </c>
      <c r="D1167" s="520" t="s">
        <v>2300</v>
      </c>
      <c r="E1167">
        <v>0</v>
      </c>
      <c r="F1167" s="520" t="s">
        <v>476</v>
      </c>
      <c r="G1167">
        <v>0</v>
      </c>
      <c r="H1167" s="520" t="s">
        <v>476</v>
      </c>
      <c r="I1167">
        <v>0</v>
      </c>
    </row>
    <row r="1168" spans="3:9">
      <c r="C1168" s="520" t="s">
        <v>299</v>
      </c>
      <c r="D1168" s="520" t="s">
        <v>300</v>
      </c>
      <c r="E1168">
        <v>0</v>
      </c>
      <c r="F1168" s="520" t="s">
        <v>476</v>
      </c>
      <c r="G1168">
        <v>0</v>
      </c>
      <c r="H1168" s="520" t="s">
        <v>476</v>
      </c>
      <c r="I1168">
        <v>0</v>
      </c>
    </row>
    <row r="1169" spans="3:9">
      <c r="C1169" s="520" t="s">
        <v>2301</v>
      </c>
      <c r="D1169" s="520" t="s">
        <v>2302</v>
      </c>
      <c r="E1169">
        <v>0</v>
      </c>
      <c r="F1169" s="520" t="s">
        <v>476</v>
      </c>
      <c r="G1169">
        <v>0</v>
      </c>
      <c r="H1169" s="520" t="s">
        <v>476</v>
      </c>
      <c r="I1169">
        <v>0</v>
      </c>
    </row>
    <row r="1170" spans="3:9">
      <c r="C1170" s="520" t="s">
        <v>992</v>
      </c>
      <c r="D1170" s="520" t="s">
        <v>993</v>
      </c>
      <c r="E1170">
        <v>0</v>
      </c>
      <c r="F1170" s="520" t="s">
        <v>476</v>
      </c>
      <c r="G1170">
        <v>0</v>
      </c>
      <c r="H1170" s="520" t="s">
        <v>476</v>
      </c>
      <c r="I1170">
        <v>0</v>
      </c>
    </row>
    <row r="1171" spans="3:9">
      <c r="C1171" s="520" t="s">
        <v>1021</v>
      </c>
      <c r="D1171" s="520" t="s">
        <v>1022</v>
      </c>
      <c r="E1171">
        <v>0</v>
      </c>
      <c r="F1171" s="520" t="s">
        <v>476</v>
      </c>
      <c r="G1171">
        <v>0</v>
      </c>
      <c r="H1171" s="520" t="s">
        <v>476</v>
      </c>
      <c r="I1171">
        <v>0</v>
      </c>
    </row>
    <row r="1172" spans="3:9">
      <c r="C1172" s="520" t="s">
        <v>1166</v>
      </c>
      <c r="D1172" s="520" t="s">
        <v>1167</v>
      </c>
      <c r="E1172">
        <v>0</v>
      </c>
      <c r="F1172" s="520" t="s">
        <v>476</v>
      </c>
      <c r="G1172">
        <v>0</v>
      </c>
      <c r="H1172" s="520" t="s">
        <v>476</v>
      </c>
      <c r="I1172">
        <v>0</v>
      </c>
    </row>
    <row r="1173" spans="3:9">
      <c r="C1173" s="520" t="s">
        <v>2303</v>
      </c>
      <c r="D1173" s="520" t="s">
        <v>2304</v>
      </c>
      <c r="E1173">
        <v>-268848.18792823132</v>
      </c>
      <c r="F1173" s="520" t="s">
        <v>476</v>
      </c>
      <c r="G1173">
        <v>-268848.18792823132</v>
      </c>
      <c r="H1173" s="520" t="s">
        <v>476</v>
      </c>
      <c r="I1173">
        <v>268848.18792823132</v>
      </c>
    </row>
    <row r="1174" spans="3:9">
      <c r="C1174" s="520" t="s">
        <v>786</v>
      </c>
      <c r="D1174" s="520" t="s">
        <v>787</v>
      </c>
      <c r="E1174">
        <v>0</v>
      </c>
      <c r="F1174" s="520" t="s">
        <v>476</v>
      </c>
      <c r="G1174">
        <v>0</v>
      </c>
      <c r="H1174" s="520" t="s">
        <v>476</v>
      </c>
      <c r="I1174">
        <v>0</v>
      </c>
    </row>
    <row r="1175" spans="3:9">
      <c r="C1175" s="520" t="s">
        <v>1048</v>
      </c>
      <c r="D1175" s="520" t="s">
        <v>1049</v>
      </c>
      <c r="E1175">
        <v>0</v>
      </c>
      <c r="F1175" s="520" t="s">
        <v>476</v>
      </c>
      <c r="G1175">
        <v>0</v>
      </c>
      <c r="H1175" s="520" t="s">
        <v>476</v>
      </c>
      <c r="I1175">
        <v>0</v>
      </c>
    </row>
    <row r="1176" spans="3:9">
      <c r="C1176" s="520" t="s">
        <v>2305</v>
      </c>
      <c r="D1176" s="520" t="s">
        <v>2306</v>
      </c>
      <c r="E1176">
        <v>0</v>
      </c>
      <c r="F1176" s="520" t="s">
        <v>476</v>
      </c>
      <c r="G1176">
        <v>0</v>
      </c>
      <c r="H1176" s="520" t="s">
        <v>476</v>
      </c>
      <c r="I1176">
        <v>0</v>
      </c>
    </row>
    <row r="1177" spans="3:9">
      <c r="C1177" s="520" t="s">
        <v>2307</v>
      </c>
      <c r="D1177" s="520" t="s">
        <v>2308</v>
      </c>
      <c r="E1177">
        <v>0</v>
      </c>
      <c r="F1177" s="520" t="s">
        <v>476</v>
      </c>
      <c r="G1177">
        <v>0</v>
      </c>
      <c r="H1177" s="520" t="s">
        <v>476</v>
      </c>
      <c r="I1177">
        <v>0</v>
      </c>
    </row>
    <row r="1178" spans="3:9">
      <c r="C1178" s="520" t="s">
        <v>2309</v>
      </c>
      <c r="D1178" s="520" t="s">
        <v>2310</v>
      </c>
      <c r="E1178" s="520" t="s">
        <v>476</v>
      </c>
      <c r="F1178" s="520" t="s">
        <v>476</v>
      </c>
      <c r="G1178" s="520" t="s">
        <v>476</v>
      </c>
      <c r="H1178" s="520" t="s">
        <v>476</v>
      </c>
      <c r="I1178" s="520" t="s">
        <v>476</v>
      </c>
    </row>
    <row r="1179" spans="3:9">
      <c r="C1179" s="520" t="s">
        <v>2311</v>
      </c>
      <c r="D1179" s="520" t="s">
        <v>2312</v>
      </c>
      <c r="E1179">
        <v>0</v>
      </c>
      <c r="F1179" s="520" t="s">
        <v>476</v>
      </c>
      <c r="G1179">
        <v>0</v>
      </c>
      <c r="H1179" s="520" t="s">
        <v>476</v>
      </c>
      <c r="I1179">
        <v>0</v>
      </c>
    </row>
    <row r="1180" spans="3:9">
      <c r="C1180" s="520" t="s">
        <v>2313</v>
      </c>
      <c r="D1180" s="520" t="s">
        <v>2314</v>
      </c>
      <c r="E1180" s="520" t="s">
        <v>476</v>
      </c>
      <c r="F1180" s="520" t="s">
        <v>476</v>
      </c>
      <c r="G1180" s="520" t="s">
        <v>476</v>
      </c>
      <c r="H1180" s="520" t="s">
        <v>476</v>
      </c>
      <c r="I1180" s="520" t="s">
        <v>476</v>
      </c>
    </row>
    <row r="1181" spans="3:9">
      <c r="C1181" s="520" t="s">
        <v>2315</v>
      </c>
      <c r="D1181" s="520" t="s">
        <v>2316</v>
      </c>
      <c r="E1181" s="520" t="s">
        <v>476</v>
      </c>
      <c r="F1181" s="520" t="s">
        <v>476</v>
      </c>
      <c r="G1181" s="520" t="s">
        <v>476</v>
      </c>
      <c r="H1181" s="520" t="s">
        <v>476</v>
      </c>
      <c r="I1181" s="520" t="s">
        <v>476</v>
      </c>
    </row>
    <row r="1182" spans="3:9">
      <c r="C1182" s="520" t="s">
        <v>2317</v>
      </c>
      <c r="D1182" s="520" t="s">
        <v>2318</v>
      </c>
      <c r="E1182">
        <v>0</v>
      </c>
      <c r="F1182" s="520" t="s">
        <v>476</v>
      </c>
      <c r="G1182">
        <v>0</v>
      </c>
      <c r="H1182" s="520" t="s">
        <v>476</v>
      </c>
      <c r="I1182">
        <v>0</v>
      </c>
    </row>
    <row r="1183" spans="3:9">
      <c r="C1183" s="520" t="s">
        <v>2319</v>
      </c>
      <c r="D1183" s="520" t="s">
        <v>2320</v>
      </c>
      <c r="E1183">
        <v>0</v>
      </c>
      <c r="F1183" s="520" t="s">
        <v>476</v>
      </c>
      <c r="G1183">
        <v>0</v>
      </c>
      <c r="H1183" s="520" t="s">
        <v>476</v>
      </c>
      <c r="I1183">
        <v>0</v>
      </c>
    </row>
    <row r="1184" spans="3:9">
      <c r="C1184" s="520" t="s">
        <v>2321</v>
      </c>
      <c r="D1184" s="520" t="s">
        <v>2322</v>
      </c>
      <c r="E1184">
        <v>0</v>
      </c>
      <c r="F1184" s="520" t="s">
        <v>476</v>
      </c>
      <c r="G1184">
        <v>0</v>
      </c>
      <c r="H1184" s="520" t="s">
        <v>476</v>
      </c>
      <c r="I1184">
        <v>0</v>
      </c>
    </row>
    <row r="1185" spans="3:9">
      <c r="C1185" s="520" t="s">
        <v>2323</v>
      </c>
      <c r="D1185" s="520" t="s">
        <v>2324</v>
      </c>
      <c r="E1185" s="520" t="s">
        <v>476</v>
      </c>
      <c r="F1185" s="520" t="s">
        <v>476</v>
      </c>
      <c r="G1185" s="520" t="s">
        <v>476</v>
      </c>
      <c r="H1185" s="520" t="s">
        <v>476</v>
      </c>
      <c r="I1185" s="520" t="s">
        <v>476</v>
      </c>
    </row>
    <row r="1186" spans="3:9">
      <c r="C1186" s="520" t="s">
        <v>2325</v>
      </c>
      <c r="D1186" s="520" t="s">
        <v>2326</v>
      </c>
      <c r="E1186">
        <v>0</v>
      </c>
      <c r="F1186" s="520" t="s">
        <v>476</v>
      </c>
      <c r="G1186">
        <v>0</v>
      </c>
      <c r="H1186" s="520" t="s">
        <v>476</v>
      </c>
      <c r="I1186">
        <v>0</v>
      </c>
    </row>
    <row r="1187" spans="3:9">
      <c r="C1187" s="520" t="s">
        <v>2327</v>
      </c>
      <c r="D1187" s="520" t="s">
        <v>2328</v>
      </c>
      <c r="E1187">
        <v>0</v>
      </c>
      <c r="F1187" s="520" t="s">
        <v>476</v>
      </c>
      <c r="G1187">
        <v>0</v>
      </c>
      <c r="H1187" s="520" t="s">
        <v>476</v>
      </c>
      <c r="I1187">
        <v>0</v>
      </c>
    </row>
    <row r="1188" spans="3:9">
      <c r="C1188" s="520" t="s">
        <v>2329</v>
      </c>
      <c r="D1188" s="520" t="s">
        <v>2330</v>
      </c>
      <c r="E1188">
        <v>0</v>
      </c>
      <c r="F1188" s="520" t="s">
        <v>476</v>
      </c>
      <c r="G1188">
        <v>0</v>
      </c>
      <c r="H1188" s="520" t="s">
        <v>476</v>
      </c>
      <c r="I1188">
        <v>0</v>
      </c>
    </row>
    <row r="1189" spans="3:9">
      <c r="C1189" s="520" t="s">
        <v>2331</v>
      </c>
      <c r="D1189" s="520" t="s">
        <v>2332</v>
      </c>
      <c r="E1189">
        <v>0</v>
      </c>
      <c r="F1189" s="520" t="s">
        <v>476</v>
      </c>
      <c r="G1189">
        <v>0</v>
      </c>
      <c r="H1189" s="520" t="s">
        <v>476</v>
      </c>
      <c r="I1189">
        <v>0</v>
      </c>
    </row>
    <row r="1190" spans="3:9">
      <c r="C1190" s="520" t="s">
        <v>2333</v>
      </c>
      <c r="D1190" s="520" t="s">
        <v>2334</v>
      </c>
      <c r="E1190" s="520" t="s">
        <v>476</v>
      </c>
      <c r="F1190" s="520" t="s">
        <v>476</v>
      </c>
      <c r="G1190" s="520" t="s">
        <v>476</v>
      </c>
      <c r="H1190" s="520" t="s">
        <v>476</v>
      </c>
      <c r="I1190" s="520" t="s">
        <v>476</v>
      </c>
    </row>
    <row r="1191" spans="3:9">
      <c r="C1191" s="520" t="s">
        <v>2335</v>
      </c>
      <c r="D1191" s="520" t="s">
        <v>2336</v>
      </c>
      <c r="E1191" s="520" t="s">
        <v>476</v>
      </c>
      <c r="F1191" s="520" t="s">
        <v>476</v>
      </c>
      <c r="G1191" s="520" t="s">
        <v>476</v>
      </c>
      <c r="H1191" s="520" t="s">
        <v>476</v>
      </c>
      <c r="I1191" s="520" t="s">
        <v>476</v>
      </c>
    </row>
    <row r="1192" spans="3:9">
      <c r="C1192" s="520" t="s">
        <v>2337</v>
      </c>
      <c r="D1192" s="520" t="s">
        <v>2338</v>
      </c>
      <c r="E1192" s="520" t="s">
        <v>476</v>
      </c>
      <c r="F1192" s="520" t="s">
        <v>476</v>
      </c>
      <c r="G1192" s="520" t="s">
        <v>476</v>
      </c>
      <c r="H1192" s="520" t="s">
        <v>476</v>
      </c>
      <c r="I1192" s="520" t="s">
        <v>476</v>
      </c>
    </row>
    <row r="1193" spans="3:9">
      <c r="C1193" s="520" t="s">
        <v>102</v>
      </c>
      <c r="D1193" s="520" t="s">
        <v>1161</v>
      </c>
      <c r="E1193">
        <v>0</v>
      </c>
      <c r="F1193" s="520" t="s">
        <v>476</v>
      </c>
      <c r="G1193">
        <v>0</v>
      </c>
      <c r="H1193" s="520" t="s">
        <v>476</v>
      </c>
      <c r="I1193">
        <v>0</v>
      </c>
    </row>
    <row r="1194" spans="3:9">
      <c r="C1194" s="520" t="s">
        <v>2339</v>
      </c>
      <c r="D1194" s="520" t="s">
        <v>2340</v>
      </c>
      <c r="E1194">
        <v>0</v>
      </c>
      <c r="F1194" s="520" t="s">
        <v>476</v>
      </c>
      <c r="G1194">
        <v>0</v>
      </c>
      <c r="H1194" s="520" t="s">
        <v>476</v>
      </c>
      <c r="I1194">
        <v>0</v>
      </c>
    </row>
    <row r="1195" spans="3:9">
      <c r="C1195" s="520" t="s">
        <v>2341</v>
      </c>
      <c r="D1195" s="520" t="s">
        <v>2342</v>
      </c>
      <c r="E1195" s="520" t="s">
        <v>476</v>
      </c>
      <c r="F1195" s="520" t="s">
        <v>476</v>
      </c>
      <c r="G1195" s="520" t="s">
        <v>476</v>
      </c>
      <c r="H1195" s="520" t="s">
        <v>476</v>
      </c>
      <c r="I1195" s="520" t="s">
        <v>476</v>
      </c>
    </row>
    <row r="1196" spans="3:9">
      <c r="C1196" s="520" t="s">
        <v>2343</v>
      </c>
      <c r="D1196" s="520" t="s">
        <v>2344</v>
      </c>
      <c r="E1196" s="520" t="s">
        <v>476</v>
      </c>
      <c r="F1196" s="520" t="s">
        <v>476</v>
      </c>
      <c r="G1196" s="520" t="s">
        <v>476</v>
      </c>
      <c r="H1196" s="520" t="s">
        <v>476</v>
      </c>
      <c r="I1196" s="520" t="s">
        <v>476</v>
      </c>
    </row>
    <row r="1197" spans="3:9">
      <c r="C1197" s="520" t="s">
        <v>2345</v>
      </c>
      <c r="D1197" s="520" t="s">
        <v>2346</v>
      </c>
      <c r="E1197" s="520" t="s">
        <v>476</v>
      </c>
      <c r="F1197" s="520" t="s">
        <v>476</v>
      </c>
      <c r="G1197" s="520" t="s">
        <v>476</v>
      </c>
      <c r="H1197" s="520" t="s">
        <v>476</v>
      </c>
      <c r="I1197" s="520" t="s">
        <v>476</v>
      </c>
    </row>
    <row r="1198" spans="3:9">
      <c r="C1198" s="520" t="s">
        <v>2347</v>
      </c>
      <c r="D1198" s="520" t="s">
        <v>2348</v>
      </c>
      <c r="E1198">
        <v>0</v>
      </c>
      <c r="F1198" s="520" t="s">
        <v>476</v>
      </c>
      <c r="G1198">
        <v>0</v>
      </c>
      <c r="H1198" s="520" t="s">
        <v>476</v>
      </c>
      <c r="I1198">
        <v>0</v>
      </c>
    </row>
    <row r="1199" spans="3:9">
      <c r="C1199" s="520" t="s">
        <v>2349</v>
      </c>
      <c r="D1199" s="520" t="s">
        <v>2350</v>
      </c>
      <c r="E1199">
        <v>0</v>
      </c>
      <c r="F1199" s="520" t="s">
        <v>476</v>
      </c>
      <c r="G1199">
        <v>0</v>
      </c>
      <c r="H1199" s="520" t="s">
        <v>476</v>
      </c>
      <c r="I1199">
        <v>0</v>
      </c>
    </row>
    <row r="1200" spans="3:9">
      <c r="C1200" s="520" t="s">
        <v>2351</v>
      </c>
      <c r="D1200" s="520" t="s">
        <v>2352</v>
      </c>
      <c r="E1200">
        <v>0</v>
      </c>
      <c r="F1200" s="520" t="s">
        <v>476</v>
      </c>
      <c r="G1200">
        <v>0</v>
      </c>
      <c r="H1200" s="520" t="s">
        <v>476</v>
      </c>
      <c r="I1200">
        <v>0</v>
      </c>
    </row>
    <row r="1201" spans="3:9">
      <c r="C1201" s="520" t="s">
        <v>2353</v>
      </c>
      <c r="D1201" s="520" t="s">
        <v>2354</v>
      </c>
      <c r="E1201">
        <v>0</v>
      </c>
      <c r="F1201" s="520" t="s">
        <v>476</v>
      </c>
      <c r="G1201">
        <v>0</v>
      </c>
      <c r="H1201" s="520" t="s">
        <v>476</v>
      </c>
      <c r="I1201">
        <v>0</v>
      </c>
    </row>
    <row r="1202" spans="3:9">
      <c r="C1202" s="520" t="s">
        <v>2355</v>
      </c>
      <c r="D1202" s="520" t="s">
        <v>2356</v>
      </c>
      <c r="E1202">
        <v>0</v>
      </c>
      <c r="F1202" s="520" t="s">
        <v>476</v>
      </c>
      <c r="G1202">
        <v>0</v>
      </c>
      <c r="H1202" s="520" t="s">
        <v>476</v>
      </c>
      <c r="I1202">
        <v>0</v>
      </c>
    </row>
    <row r="1203" spans="3:9">
      <c r="C1203" s="520" t="s">
        <v>2357</v>
      </c>
      <c r="D1203" s="520" t="s">
        <v>2358</v>
      </c>
      <c r="E1203">
        <v>0</v>
      </c>
      <c r="F1203" s="520" t="s">
        <v>476</v>
      </c>
      <c r="G1203">
        <v>0</v>
      </c>
      <c r="H1203" s="520" t="s">
        <v>476</v>
      </c>
      <c r="I1203">
        <v>0</v>
      </c>
    </row>
    <row r="1204" spans="3:9">
      <c r="C1204" s="520" t="s">
        <v>2359</v>
      </c>
      <c r="D1204" s="520" t="s">
        <v>2360</v>
      </c>
      <c r="E1204">
        <v>0</v>
      </c>
      <c r="F1204" s="520" t="s">
        <v>476</v>
      </c>
      <c r="G1204">
        <v>0</v>
      </c>
      <c r="H1204" s="520" t="s">
        <v>476</v>
      </c>
      <c r="I1204">
        <v>0</v>
      </c>
    </row>
    <row r="1205" spans="3:9">
      <c r="C1205" s="520" t="s">
        <v>2361</v>
      </c>
      <c r="D1205" s="520" t="s">
        <v>2362</v>
      </c>
      <c r="E1205">
        <v>0</v>
      </c>
      <c r="F1205" s="520" t="s">
        <v>476</v>
      </c>
      <c r="G1205">
        <v>0</v>
      </c>
      <c r="H1205" s="520" t="s">
        <v>476</v>
      </c>
      <c r="I1205">
        <v>0</v>
      </c>
    </row>
    <row r="1206" spans="3:9">
      <c r="C1206" s="520" t="s">
        <v>2363</v>
      </c>
      <c r="D1206" s="520" t="s">
        <v>2364</v>
      </c>
      <c r="E1206">
        <v>0</v>
      </c>
      <c r="F1206" s="520" t="s">
        <v>476</v>
      </c>
      <c r="G1206">
        <v>0</v>
      </c>
      <c r="H1206" s="520" t="s">
        <v>476</v>
      </c>
      <c r="I1206">
        <v>0</v>
      </c>
    </row>
    <row r="1207" spans="3:9">
      <c r="C1207" s="520" t="s">
        <v>2365</v>
      </c>
      <c r="D1207" s="520" t="s">
        <v>2366</v>
      </c>
      <c r="E1207">
        <v>0</v>
      </c>
      <c r="F1207" s="520" t="s">
        <v>476</v>
      </c>
      <c r="G1207">
        <v>0</v>
      </c>
      <c r="H1207" s="520" t="s">
        <v>476</v>
      </c>
      <c r="I1207">
        <v>0</v>
      </c>
    </row>
    <row r="1208" spans="3:9">
      <c r="C1208" s="520" t="s">
        <v>2367</v>
      </c>
      <c r="D1208" s="520" t="s">
        <v>2368</v>
      </c>
      <c r="E1208">
        <v>0</v>
      </c>
      <c r="F1208" s="520" t="s">
        <v>476</v>
      </c>
      <c r="G1208">
        <v>0</v>
      </c>
      <c r="H1208" s="520" t="s">
        <v>476</v>
      </c>
      <c r="I1208">
        <v>0</v>
      </c>
    </row>
    <row r="1209" spans="3:9">
      <c r="C1209" s="520" t="s">
        <v>2369</v>
      </c>
      <c r="D1209" s="520" t="s">
        <v>2370</v>
      </c>
      <c r="E1209">
        <v>0</v>
      </c>
      <c r="F1209" s="520" t="s">
        <v>476</v>
      </c>
      <c r="G1209">
        <v>0</v>
      </c>
      <c r="H1209" s="520" t="s">
        <v>476</v>
      </c>
      <c r="I1209">
        <v>0</v>
      </c>
    </row>
    <row r="1210" spans="3:9">
      <c r="C1210" s="520" t="s">
        <v>2371</v>
      </c>
      <c r="D1210" s="520" t="s">
        <v>2372</v>
      </c>
      <c r="E1210">
        <v>0</v>
      </c>
      <c r="F1210" s="520" t="s">
        <v>476</v>
      </c>
      <c r="G1210">
        <v>0</v>
      </c>
      <c r="H1210" s="520" t="s">
        <v>476</v>
      </c>
      <c r="I1210">
        <v>0</v>
      </c>
    </row>
    <row r="1211" spans="3:9">
      <c r="C1211" s="520" t="s">
        <v>2373</v>
      </c>
      <c r="D1211" s="520" t="s">
        <v>2374</v>
      </c>
      <c r="E1211">
        <v>0</v>
      </c>
      <c r="F1211" s="520" t="s">
        <v>476</v>
      </c>
      <c r="G1211">
        <v>0</v>
      </c>
      <c r="H1211" s="520" t="s">
        <v>476</v>
      </c>
      <c r="I1211">
        <v>0</v>
      </c>
    </row>
    <row r="1212" spans="3:9">
      <c r="C1212" s="520" t="s">
        <v>2375</v>
      </c>
      <c r="D1212" s="520" t="s">
        <v>2376</v>
      </c>
      <c r="E1212">
        <v>0</v>
      </c>
      <c r="F1212" s="520" t="s">
        <v>476</v>
      </c>
      <c r="G1212">
        <v>0</v>
      </c>
      <c r="H1212" s="520" t="s">
        <v>476</v>
      </c>
      <c r="I1212">
        <v>0</v>
      </c>
    </row>
    <row r="1213" spans="3:9">
      <c r="C1213" s="520" t="s">
        <v>2377</v>
      </c>
      <c r="D1213" s="520" t="s">
        <v>2378</v>
      </c>
      <c r="E1213">
        <v>0</v>
      </c>
      <c r="F1213" s="520" t="s">
        <v>476</v>
      </c>
      <c r="G1213">
        <v>0</v>
      </c>
      <c r="H1213" s="520" t="s">
        <v>476</v>
      </c>
      <c r="I1213">
        <v>0</v>
      </c>
    </row>
    <row r="1214" spans="3:9">
      <c r="C1214" s="520" t="s">
        <v>2379</v>
      </c>
      <c r="D1214" s="520" t="s">
        <v>2380</v>
      </c>
      <c r="E1214">
        <v>0</v>
      </c>
      <c r="F1214" s="520" t="s">
        <v>476</v>
      </c>
      <c r="G1214">
        <v>0</v>
      </c>
      <c r="H1214" s="520" t="s">
        <v>476</v>
      </c>
      <c r="I1214">
        <v>0</v>
      </c>
    </row>
    <row r="1215" spans="3:9">
      <c r="C1215" s="520" t="s">
        <v>2381</v>
      </c>
      <c r="D1215" s="520" t="s">
        <v>2382</v>
      </c>
      <c r="E1215">
        <v>0</v>
      </c>
      <c r="F1215" s="520" t="s">
        <v>476</v>
      </c>
      <c r="G1215">
        <v>0</v>
      </c>
      <c r="H1215" s="520" t="s">
        <v>476</v>
      </c>
      <c r="I1215">
        <v>0</v>
      </c>
    </row>
    <row r="1216" spans="3:9">
      <c r="C1216" s="520" t="s">
        <v>2383</v>
      </c>
      <c r="D1216" s="520" t="s">
        <v>2384</v>
      </c>
      <c r="E1216">
        <v>0</v>
      </c>
      <c r="F1216" s="520" t="s">
        <v>476</v>
      </c>
      <c r="G1216">
        <v>0</v>
      </c>
      <c r="H1216" s="520" t="s">
        <v>476</v>
      </c>
      <c r="I1216">
        <v>0</v>
      </c>
    </row>
    <row r="1217" spans="3:9">
      <c r="C1217" s="520" t="s">
        <v>2385</v>
      </c>
      <c r="D1217" s="520" t="s">
        <v>2386</v>
      </c>
      <c r="E1217">
        <v>0</v>
      </c>
      <c r="F1217" s="520" t="s">
        <v>476</v>
      </c>
      <c r="G1217">
        <v>0</v>
      </c>
      <c r="H1217" s="520" t="s">
        <v>476</v>
      </c>
      <c r="I1217">
        <v>0</v>
      </c>
    </row>
    <row r="1218" spans="3:9">
      <c r="C1218" s="520" t="s">
        <v>2387</v>
      </c>
      <c r="D1218" s="520" t="s">
        <v>2388</v>
      </c>
      <c r="E1218">
        <v>0</v>
      </c>
      <c r="F1218" s="520" t="s">
        <v>476</v>
      </c>
      <c r="G1218">
        <v>0</v>
      </c>
      <c r="H1218" s="520" t="s">
        <v>476</v>
      </c>
      <c r="I1218">
        <v>0</v>
      </c>
    </row>
    <row r="1219" spans="3:9">
      <c r="C1219" s="520" t="s">
        <v>1332</v>
      </c>
      <c r="D1219" s="520" t="s">
        <v>1354</v>
      </c>
      <c r="E1219">
        <v>-1.1641532182693481E-10</v>
      </c>
      <c r="F1219">
        <v>1750585.4597047959</v>
      </c>
      <c r="G1219">
        <v>-1.1641532182693481E-10</v>
      </c>
      <c r="H1219">
        <v>1750585.4597047959</v>
      </c>
      <c r="I1219">
        <v>1750585.4597047959</v>
      </c>
    </row>
    <row r="1220" spans="3:9">
      <c r="C1220" s="520" t="s">
        <v>901</v>
      </c>
      <c r="D1220" s="520" t="s">
        <v>902</v>
      </c>
      <c r="E1220">
        <v>0</v>
      </c>
      <c r="F1220" s="520" t="s">
        <v>476</v>
      </c>
      <c r="G1220">
        <v>0</v>
      </c>
      <c r="H1220" s="520" t="s">
        <v>476</v>
      </c>
      <c r="I1220">
        <v>0</v>
      </c>
    </row>
    <row r="1221" spans="3:9">
      <c r="C1221" s="520" t="s">
        <v>2389</v>
      </c>
      <c r="D1221" s="520" t="s">
        <v>2390</v>
      </c>
      <c r="E1221">
        <v>0</v>
      </c>
      <c r="F1221" s="520" t="s">
        <v>476</v>
      </c>
      <c r="G1221">
        <v>0</v>
      </c>
      <c r="H1221" s="520" t="s">
        <v>476</v>
      </c>
      <c r="I1221">
        <v>0</v>
      </c>
    </row>
    <row r="1222" spans="3:9">
      <c r="C1222" s="520" t="s">
        <v>903</v>
      </c>
      <c r="D1222" s="520" t="s">
        <v>904</v>
      </c>
      <c r="E1222">
        <v>2589994.969882533</v>
      </c>
      <c r="F1222">
        <v>2589994.969882533</v>
      </c>
      <c r="G1222">
        <v>2589994.969882533</v>
      </c>
      <c r="H1222">
        <v>2589994.969882533</v>
      </c>
      <c r="I1222">
        <v>0</v>
      </c>
    </row>
    <row r="1223" spans="3:9">
      <c r="C1223" s="520" t="s">
        <v>351</v>
      </c>
      <c r="D1223" s="520" t="s">
        <v>256</v>
      </c>
      <c r="E1223">
        <v>-1282900.2120253912</v>
      </c>
      <c r="F1223" s="520" t="s">
        <v>476</v>
      </c>
      <c r="G1223">
        <v>-1282900.2120253912</v>
      </c>
      <c r="H1223" s="520" t="s">
        <v>476</v>
      </c>
      <c r="I1223">
        <v>1282900.2120253912</v>
      </c>
    </row>
    <row r="1224" spans="3:9">
      <c r="C1224" s="520" t="s">
        <v>1168</v>
      </c>
      <c r="D1224" s="520" t="s">
        <v>1169</v>
      </c>
      <c r="E1224">
        <v>-1307094.757857142</v>
      </c>
      <c r="F1224" s="520" t="s">
        <v>476</v>
      </c>
      <c r="G1224">
        <v>-1307094.757857142</v>
      </c>
      <c r="H1224" s="520" t="s">
        <v>476</v>
      </c>
      <c r="I1224">
        <v>1307094.757857142</v>
      </c>
    </row>
    <row r="1225" spans="3:9">
      <c r="C1225" s="520" t="s">
        <v>1334</v>
      </c>
      <c r="D1225" s="520" t="s">
        <v>1335</v>
      </c>
      <c r="E1225">
        <v>-2.3283064365386963E-10</v>
      </c>
      <c r="F1225">
        <v>2589994.969882533</v>
      </c>
      <c r="G1225">
        <v>-2.3283064365386963E-10</v>
      </c>
      <c r="H1225">
        <v>2589994.969882533</v>
      </c>
      <c r="I1225">
        <v>2589994.969882533</v>
      </c>
    </row>
    <row r="1226" spans="3:9">
      <c r="C1226" s="520" t="s">
        <v>2391</v>
      </c>
      <c r="D1226" s="520" t="s">
        <v>2392</v>
      </c>
      <c r="E1226">
        <v>0</v>
      </c>
      <c r="F1226" s="520" t="s">
        <v>476</v>
      </c>
      <c r="G1226">
        <v>0</v>
      </c>
      <c r="H1226" s="520" t="s">
        <v>476</v>
      </c>
      <c r="I1226">
        <v>0</v>
      </c>
    </row>
    <row r="1227" spans="3:9">
      <c r="C1227" s="520" t="s">
        <v>293</v>
      </c>
      <c r="D1227" s="520" t="s">
        <v>294</v>
      </c>
      <c r="E1227">
        <v>4325169.1015408933</v>
      </c>
      <c r="F1227" s="520" t="s">
        <v>476</v>
      </c>
      <c r="G1227">
        <v>4325169.1015408933</v>
      </c>
      <c r="H1227" s="520" t="s">
        <v>476</v>
      </c>
      <c r="I1227">
        <v>-4325169.1015408933</v>
      </c>
    </row>
    <row r="1228" spans="3:9">
      <c r="C1228" s="520" t="s">
        <v>2393</v>
      </c>
      <c r="D1228" s="520" t="s">
        <v>2394</v>
      </c>
      <c r="E1228">
        <v>0</v>
      </c>
      <c r="F1228" s="520" t="s">
        <v>476</v>
      </c>
      <c r="G1228">
        <v>0</v>
      </c>
      <c r="H1228" s="520" t="s">
        <v>476</v>
      </c>
      <c r="I1228">
        <v>0</v>
      </c>
    </row>
    <row r="1229" spans="3:9">
      <c r="C1229" s="520" t="s">
        <v>2395</v>
      </c>
      <c r="D1229" s="520" t="s">
        <v>2396</v>
      </c>
      <c r="E1229">
        <v>-6730744.9697424415</v>
      </c>
      <c r="F1229">
        <v>-6730744.9697424415</v>
      </c>
      <c r="G1229">
        <v>-6730744.9697424415</v>
      </c>
      <c r="H1229">
        <v>-6730744.9697424415</v>
      </c>
      <c r="I1229">
        <v>0</v>
      </c>
    </row>
    <row r="1230" spans="3:9">
      <c r="C1230" s="520" t="s">
        <v>386</v>
      </c>
      <c r="D1230" s="520" t="s">
        <v>523</v>
      </c>
      <c r="E1230">
        <v>-36750</v>
      </c>
      <c r="F1230" s="520" t="s">
        <v>476</v>
      </c>
      <c r="G1230">
        <v>-36750</v>
      </c>
      <c r="H1230" s="520" t="s">
        <v>476</v>
      </c>
      <c r="I1230">
        <v>36750</v>
      </c>
    </row>
    <row r="1231" spans="3:9">
      <c r="C1231" s="520" t="s">
        <v>2397</v>
      </c>
      <c r="D1231" s="520" t="s">
        <v>2398</v>
      </c>
      <c r="E1231">
        <v>-122500</v>
      </c>
      <c r="F1231" s="520" t="s">
        <v>476</v>
      </c>
      <c r="G1231">
        <v>-122500</v>
      </c>
      <c r="H1231" s="520" t="s">
        <v>476</v>
      </c>
      <c r="I1231">
        <v>122500</v>
      </c>
    </row>
    <row r="1232" spans="3:9">
      <c r="C1232" s="520" t="s">
        <v>1336</v>
      </c>
      <c r="D1232" s="520" t="s">
        <v>1337</v>
      </c>
      <c r="E1232">
        <v>-2564825.8682015482</v>
      </c>
      <c r="F1232">
        <v>-6730744.9697424415</v>
      </c>
      <c r="G1232">
        <v>-2564825.8682015482</v>
      </c>
      <c r="H1232">
        <v>-6730744.9697424415</v>
      </c>
      <c r="I1232">
        <v>-4165919.1015408933</v>
      </c>
    </row>
    <row r="1233" spans="3:9">
      <c r="C1233" s="520" t="s">
        <v>2402</v>
      </c>
      <c r="D1233" s="520" t="s">
        <v>2403</v>
      </c>
      <c r="E1233">
        <v>0</v>
      </c>
      <c r="F1233" s="520" t="s">
        <v>476</v>
      </c>
      <c r="G1233">
        <v>0</v>
      </c>
      <c r="H1233" s="520" t="s">
        <v>476</v>
      </c>
      <c r="I1233">
        <v>0</v>
      </c>
    </row>
    <row r="1234" spans="3:9">
      <c r="C1234" s="520" t="s">
        <v>2404</v>
      </c>
      <c r="D1234" s="520" t="s">
        <v>2405</v>
      </c>
      <c r="E1234">
        <v>281923.21261100227</v>
      </c>
      <c r="F1234">
        <v>281923.21261100227</v>
      </c>
      <c r="G1234">
        <v>281923.21261100227</v>
      </c>
      <c r="H1234">
        <v>281923.21261100227</v>
      </c>
      <c r="I1234">
        <v>0</v>
      </c>
    </row>
    <row r="1235" spans="3:9">
      <c r="C1235" s="520" t="s">
        <v>2406</v>
      </c>
      <c r="D1235" s="520" t="s">
        <v>2407</v>
      </c>
      <c r="E1235">
        <v>-211870.15234950843</v>
      </c>
      <c r="F1235" s="520" t="s">
        <v>476</v>
      </c>
      <c r="G1235">
        <v>-211870.15234950843</v>
      </c>
      <c r="H1235" s="520" t="s">
        <v>476</v>
      </c>
      <c r="I1235">
        <v>211870.15234950843</v>
      </c>
    </row>
    <row r="1236" spans="3:9">
      <c r="C1236" s="520" t="s">
        <v>2408</v>
      </c>
      <c r="D1236" s="520" t="s">
        <v>2409</v>
      </c>
      <c r="E1236">
        <v>0</v>
      </c>
      <c r="F1236" s="520" t="s">
        <v>476</v>
      </c>
      <c r="G1236">
        <v>0</v>
      </c>
      <c r="H1236" s="520" t="s">
        <v>476</v>
      </c>
      <c r="I1236">
        <v>0</v>
      </c>
    </row>
    <row r="1237" spans="3:9">
      <c r="C1237" s="520" t="s">
        <v>2410</v>
      </c>
      <c r="D1237" s="520" t="s">
        <v>2411</v>
      </c>
      <c r="E1237">
        <v>-70053.060261493811</v>
      </c>
      <c r="F1237" s="520" t="s">
        <v>476</v>
      </c>
      <c r="G1237">
        <v>-70053.060261493811</v>
      </c>
      <c r="H1237" s="520" t="s">
        <v>476</v>
      </c>
      <c r="I1237">
        <v>70053.060261493811</v>
      </c>
    </row>
    <row r="1238" spans="3:9">
      <c r="C1238" s="520" t="s">
        <v>1275</v>
      </c>
      <c r="D1238" s="520" t="s">
        <v>1276</v>
      </c>
      <c r="E1238">
        <v>2.9103830456733704E-11</v>
      </c>
      <c r="F1238">
        <v>281923.21261100227</v>
      </c>
      <c r="G1238">
        <v>2.9103830456733704E-11</v>
      </c>
      <c r="H1238">
        <v>281923.21261100227</v>
      </c>
      <c r="I1238">
        <v>281923.21261100227</v>
      </c>
    </row>
    <row r="1239" spans="3:9">
      <c r="C1239" s="520" t="s">
        <v>1025</v>
      </c>
      <c r="D1239" s="520" t="s">
        <v>1238</v>
      </c>
      <c r="E1239">
        <v>0</v>
      </c>
      <c r="F1239" s="520" t="s">
        <v>476</v>
      </c>
      <c r="G1239">
        <v>0</v>
      </c>
      <c r="H1239" s="520" t="s">
        <v>476</v>
      </c>
      <c r="I1239">
        <v>0</v>
      </c>
    </row>
    <row r="1240" spans="3:9">
      <c r="C1240" s="520" t="s">
        <v>3481</v>
      </c>
      <c r="D1240" s="520" t="s">
        <v>3482</v>
      </c>
      <c r="E1240" s="520" t="s">
        <v>476</v>
      </c>
      <c r="F1240" s="520" t="s">
        <v>476</v>
      </c>
      <c r="G1240" s="520" t="s">
        <v>476</v>
      </c>
      <c r="H1240" s="520" t="s">
        <v>476</v>
      </c>
      <c r="I1240" s="520" t="s">
        <v>476</v>
      </c>
    </row>
    <row r="1241" spans="3:9">
      <c r="C1241" s="520" t="s">
        <v>3483</v>
      </c>
      <c r="D1241" s="520" t="s">
        <v>3484</v>
      </c>
      <c r="E1241" s="520" t="s">
        <v>476</v>
      </c>
      <c r="F1241" s="520" t="s">
        <v>476</v>
      </c>
      <c r="G1241" s="520" t="s">
        <v>476</v>
      </c>
      <c r="H1241" s="520" t="s">
        <v>476</v>
      </c>
      <c r="I1241" s="520" t="s">
        <v>476</v>
      </c>
    </row>
    <row r="1242" spans="3:9">
      <c r="C1242" s="520" t="s">
        <v>3485</v>
      </c>
      <c r="D1242" s="520" t="s">
        <v>3486</v>
      </c>
      <c r="E1242" s="520" t="s">
        <v>476</v>
      </c>
      <c r="F1242" s="520" t="s">
        <v>476</v>
      </c>
      <c r="G1242" s="520" t="s">
        <v>476</v>
      </c>
      <c r="H1242" s="520" t="s">
        <v>476</v>
      </c>
      <c r="I1242" s="520" t="s">
        <v>476</v>
      </c>
    </row>
    <row r="1243" spans="3:9">
      <c r="C1243" s="520" t="s">
        <v>3487</v>
      </c>
      <c r="D1243" s="520" t="s">
        <v>3488</v>
      </c>
      <c r="E1243">
        <v>-38543.4</v>
      </c>
      <c r="F1243" s="520" t="s">
        <v>476</v>
      </c>
      <c r="G1243">
        <v>-38543.4</v>
      </c>
      <c r="H1243" s="520" t="s">
        <v>476</v>
      </c>
      <c r="I1243">
        <v>38543.4</v>
      </c>
    </row>
    <row r="1244" spans="3:9">
      <c r="C1244" s="520" t="s">
        <v>3489</v>
      </c>
      <c r="D1244" s="520" t="s">
        <v>3490</v>
      </c>
      <c r="E1244">
        <v>1738987.95</v>
      </c>
      <c r="F1244">
        <v>1738987.95</v>
      </c>
      <c r="G1244">
        <v>1738987.95</v>
      </c>
      <c r="H1244">
        <v>1738987.95</v>
      </c>
      <c r="I1244">
        <v>0</v>
      </c>
    </row>
    <row r="1245" spans="3:9">
      <c r="C1245" s="520" t="s">
        <v>3491</v>
      </c>
      <c r="D1245" s="520" t="s">
        <v>3492</v>
      </c>
      <c r="E1245">
        <v>-252546</v>
      </c>
      <c r="F1245" s="520" t="s">
        <v>476</v>
      </c>
      <c r="G1245">
        <v>-252546</v>
      </c>
      <c r="H1245" s="520" t="s">
        <v>476</v>
      </c>
      <c r="I1245">
        <v>252546</v>
      </c>
    </row>
    <row r="1246" spans="3:9">
      <c r="C1246" s="520" t="s">
        <v>3493</v>
      </c>
      <c r="D1246" s="520" t="s">
        <v>3494</v>
      </c>
      <c r="E1246">
        <v>-155011.5</v>
      </c>
      <c r="F1246" s="520" t="s">
        <v>476</v>
      </c>
      <c r="G1246">
        <v>-155011.5</v>
      </c>
      <c r="H1246" s="520" t="s">
        <v>476</v>
      </c>
      <c r="I1246">
        <v>155011.5</v>
      </c>
    </row>
    <row r="1247" spans="3:9">
      <c r="C1247" s="520" t="s">
        <v>3495</v>
      </c>
      <c r="D1247" s="520" t="s">
        <v>3496</v>
      </c>
      <c r="E1247">
        <v>-196931</v>
      </c>
      <c r="F1247" s="520" t="s">
        <v>476</v>
      </c>
      <c r="G1247">
        <v>-196931</v>
      </c>
      <c r="H1247" s="520" t="s">
        <v>476</v>
      </c>
      <c r="I1247">
        <v>196931</v>
      </c>
    </row>
    <row r="1248" spans="3:9">
      <c r="C1248" s="520" t="s">
        <v>3497</v>
      </c>
      <c r="D1248" s="520" t="s">
        <v>3498</v>
      </c>
      <c r="E1248">
        <v>-176409.8</v>
      </c>
      <c r="F1248" s="520" t="s">
        <v>476</v>
      </c>
      <c r="G1248">
        <v>-176409.8</v>
      </c>
      <c r="H1248" s="520" t="s">
        <v>476</v>
      </c>
      <c r="I1248">
        <v>176409.8</v>
      </c>
    </row>
    <row r="1249" spans="3:9">
      <c r="C1249" s="520" t="s">
        <v>3499</v>
      </c>
      <c r="D1249" s="520" t="s">
        <v>3500</v>
      </c>
      <c r="E1249" s="520" t="s">
        <v>476</v>
      </c>
      <c r="F1249" s="520" t="s">
        <v>476</v>
      </c>
      <c r="G1249" s="520" t="s">
        <v>476</v>
      </c>
      <c r="H1249" s="520" t="s">
        <v>476</v>
      </c>
      <c r="I1249" s="520" t="s">
        <v>476</v>
      </c>
    </row>
    <row r="1250" spans="3:9">
      <c r="C1250" s="520" t="s">
        <v>3501</v>
      </c>
      <c r="D1250" s="520" t="s">
        <v>3502</v>
      </c>
      <c r="E1250" s="520" t="s">
        <v>476</v>
      </c>
      <c r="F1250" s="520" t="s">
        <v>476</v>
      </c>
      <c r="G1250" s="520" t="s">
        <v>476</v>
      </c>
      <c r="H1250" s="520" t="s">
        <v>476</v>
      </c>
      <c r="I1250" s="520" t="s">
        <v>476</v>
      </c>
    </row>
    <row r="1251" spans="3:9">
      <c r="C1251" s="520" t="s">
        <v>3503</v>
      </c>
      <c r="D1251" s="520" t="s">
        <v>3504</v>
      </c>
      <c r="E1251">
        <v>0</v>
      </c>
      <c r="F1251" s="520" t="s">
        <v>476</v>
      </c>
      <c r="G1251">
        <v>0</v>
      </c>
      <c r="H1251" s="520" t="s">
        <v>476</v>
      </c>
      <c r="I1251">
        <v>0</v>
      </c>
    </row>
    <row r="1252" spans="3:9">
      <c r="C1252" s="520" t="s">
        <v>3505</v>
      </c>
      <c r="D1252" s="520" t="s">
        <v>3506</v>
      </c>
      <c r="E1252" s="520" t="s">
        <v>476</v>
      </c>
      <c r="F1252" s="520" t="s">
        <v>476</v>
      </c>
      <c r="G1252" s="520" t="s">
        <v>476</v>
      </c>
      <c r="H1252" s="520" t="s">
        <v>476</v>
      </c>
      <c r="I1252" s="520" t="s">
        <v>476</v>
      </c>
    </row>
    <row r="1253" spans="3:9">
      <c r="C1253" s="520" t="s">
        <v>3507</v>
      </c>
      <c r="D1253" s="520" t="s">
        <v>3508</v>
      </c>
      <c r="E1253" s="520" t="s">
        <v>476</v>
      </c>
      <c r="F1253" s="520" t="s">
        <v>476</v>
      </c>
      <c r="G1253" s="520" t="s">
        <v>476</v>
      </c>
      <c r="H1253" s="520" t="s">
        <v>476</v>
      </c>
      <c r="I1253" s="520" t="s">
        <v>476</v>
      </c>
    </row>
    <row r="1254" spans="3:9">
      <c r="C1254" s="520" t="s">
        <v>3509</v>
      </c>
      <c r="D1254" s="520" t="s">
        <v>3510</v>
      </c>
      <c r="E1254">
        <v>-206535</v>
      </c>
      <c r="F1254" s="520" t="s">
        <v>476</v>
      </c>
      <c r="G1254">
        <v>-206535</v>
      </c>
      <c r="H1254" s="520" t="s">
        <v>476</v>
      </c>
      <c r="I1254">
        <v>206535</v>
      </c>
    </row>
    <row r="1255" spans="3:9">
      <c r="C1255" s="520" t="s">
        <v>3511</v>
      </c>
      <c r="D1255" s="520" t="s">
        <v>3512</v>
      </c>
      <c r="E1255" s="520" t="s">
        <v>476</v>
      </c>
      <c r="F1255" s="520" t="s">
        <v>476</v>
      </c>
      <c r="G1255" s="520" t="s">
        <v>476</v>
      </c>
      <c r="H1255" s="520" t="s">
        <v>476</v>
      </c>
      <c r="I1255" s="520" t="s">
        <v>476</v>
      </c>
    </row>
    <row r="1256" spans="3:9">
      <c r="C1256" s="520" t="s">
        <v>3513</v>
      </c>
      <c r="D1256" s="520" t="s">
        <v>3514</v>
      </c>
      <c r="E1256">
        <v>-713011.25</v>
      </c>
      <c r="F1256" s="520" t="s">
        <v>476</v>
      </c>
      <c r="G1256">
        <v>-713011.25</v>
      </c>
      <c r="H1256" s="520" t="s">
        <v>476</v>
      </c>
      <c r="I1256">
        <v>713011.25</v>
      </c>
    </row>
    <row r="1257" spans="3:9">
      <c r="C1257" s="520" t="s">
        <v>1247</v>
      </c>
      <c r="D1257" s="520" t="s">
        <v>1248</v>
      </c>
      <c r="E1257">
        <v>0</v>
      </c>
      <c r="F1257">
        <v>1738987.95</v>
      </c>
      <c r="G1257">
        <v>0</v>
      </c>
      <c r="H1257">
        <v>1738987.95</v>
      </c>
      <c r="I1257">
        <v>1738987.95</v>
      </c>
    </row>
    <row r="1258" spans="3:9">
      <c r="C1258" s="520" t="s">
        <v>3515</v>
      </c>
      <c r="D1258" s="520" t="s">
        <v>3516</v>
      </c>
      <c r="E1258">
        <v>0</v>
      </c>
      <c r="F1258" s="520" t="s">
        <v>476</v>
      </c>
      <c r="G1258">
        <v>0</v>
      </c>
      <c r="H1258" s="520" t="s">
        <v>476</v>
      </c>
      <c r="I1258">
        <v>0</v>
      </c>
    </row>
    <row r="1259" spans="3:9">
      <c r="C1259" s="520" t="s">
        <v>3517</v>
      </c>
      <c r="D1259" s="520" t="s">
        <v>3518</v>
      </c>
      <c r="E1259">
        <v>507655.90857346053</v>
      </c>
      <c r="F1259">
        <v>507655.90857346053</v>
      </c>
      <c r="G1259">
        <v>507655.90857346053</v>
      </c>
      <c r="H1259">
        <v>507655.90857346053</v>
      </c>
      <c r="I1259">
        <v>0</v>
      </c>
    </row>
    <row r="1260" spans="3:9">
      <c r="C1260" s="520" t="s">
        <v>3519</v>
      </c>
      <c r="D1260" s="520" t="s">
        <v>3520</v>
      </c>
      <c r="E1260">
        <v>-306092.02155498415</v>
      </c>
      <c r="F1260" s="520" t="s">
        <v>476</v>
      </c>
      <c r="G1260">
        <v>-306092.02155498415</v>
      </c>
      <c r="H1260" s="520" t="s">
        <v>476</v>
      </c>
      <c r="I1260">
        <v>306092.02155498415</v>
      </c>
    </row>
    <row r="1261" spans="3:9">
      <c r="C1261" s="520" t="s">
        <v>3521</v>
      </c>
      <c r="D1261" s="520" t="s">
        <v>3522</v>
      </c>
      <c r="E1261">
        <v>0</v>
      </c>
      <c r="F1261" s="520" t="s">
        <v>476</v>
      </c>
      <c r="G1261">
        <v>0</v>
      </c>
      <c r="H1261" s="520" t="s">
        <v>476</v>
      </c>
      <c r="I1261">
        <v>0</v>
      </c>
    </row>
    <row r="1262" spans="3:9">
      <c r="C1262" s="520" t="s">
        <v>3523</v>
      </c>
      <c r="D1262" s="520" t="s">
        <v>3524</v>
      </c>
      <c r="E1262">
        <v>-201563.88701847635</v>
      </c>
      <c r="F1262" s="520" t="s">
        <v>476</v>
      </c>
      <c r="G1262">
        <v>-201563.88701847635</v>
      </c>
      <c r="H1262" s="520" t="s">
        <v>476</v>
      </c>
      <c r="I1262">
        <v>201563.88701847635</v>
      </c>
    </row>
    <row r="1263" spans="3:9">
      <c r="C1263" s="520" t="s">
        <v>3525</v>
      </c>
      <c r="D1263" s="520" t="s">
        <v>3526</v>
      </c>
      <c r="E1263" s="520" t="s">
        <v>476</v>
      </c>
      <c r="F1263" s="520" t="s">
        <v>476</v>
      </c>
      <c r="G1263" s="520" t="s">
        <v>476</v>
      </c>
      <c r="H1263" s="520" t="s">
        <v>476</v>
      </c>
      <c r="I1263" s="520" t="s">
        <v>476</v>
      </c>
    </row>
    <row r="1264" spans="3:9">
      <c r="C1264" s="520" t="s">
        <v>1245</v>
      </c>
      <c r="D1264" s="520" t="s">
        <v>1246</v>
      </c>
      <c r="E1264">
        <v>2.9103830456733704E-11</v>
      </c>
      <c r="F1264">
        <v>507655.90857346053</v>
      </c>
      <c r="G1264">
        <v>2.9103830456733704E-11</v>
      </c>
      <c r="H1264">
        <v>507655.90857346053</v>
      </c>
      <c r="I1264">
        <v>507655.90857346053</v>
      </c>
    </row>
    <row r="1265" spans="3:9">
      <c r="C1265" s="520" t="s">
        <v>3527</v>
      </c>
      <c r="D1265" s="520" t="s">
        <v>3528</v>
      </c>
      <c r="E1265">
        <v>0</v>
      </c>
      <c r="F1265" s="520" t="s">
        <v>476</v>
      </c>
      <c r="G1265">
        <v>0</v>
      </c>
      <c r="H1265" s="520" t="s">
        <v>476</v>
      </c>
      <c r="I1265">
        <v>0</v>
      </c>
    </row>
    <row r="1266" spans="3:9">
      <c r="C1266" s="520" t="s">
        <v>3529</v>
      </c>
      <c r="D1266" s="520" t="s">
        <v>3530</v>
      </c>
      <c r="E1266">
        <v>0</v>
      </c>
      <c r="F1266" s="520" t="s">
        <v>476</v>
      </c>
      <c r="G1266">
        <v>0</v>
      </c>
      <c r="H1266" s="520" t="s">
        <v>476</v>
      </c>
      <c r="I1266">
        <v>0</v>
      </c>
    </row>
    <row r="1267" spans="3:9">
      <c r="C1267" s="520" t="s">
        <v>3531</v>
      </c>
      <c r="D1267" s="520" t="s">
        <v>3532</v>
      </c>
      <c r="E1267">
        <v>-29237.845533911812</v>
      </c>
      <c r="F1267" s="520" t="s">
        <v>476</v>
      </c>
      <c r="G1267">
        <v>-29237.845533911812</v>
      </c>
      <c r="H1267" s="520" t="s">
        <v>476</v>
      </c>
      <c r="I1267">
        <v>29237.845533911812</v>
      </c>
    </row>
    <row r="1268" spans="3:9">
      <c r="C1268" s="520" t="s">
        <v>3533</v>
      </c>
      <c r="D1268" s="520" t="s">
        <v>3534</v>
      </c>
      <c r="E1268">
        <v>-8711.9445781398499</v>
      </c>
      <c r="F1268" s="520" t="s">
        <v>476</v>
      </c>
      <c r="G1268">
        <v>-8711.9445781398499</v>
      </c>
      <c r="H1268" s="520" t="s">
        <v>476</v>
      </c>
      <c r="I1268">
        <v>8711.9445781398499</v>
      </c>
    </row>
    <row r="1269" spans="3:9">
      <c r="C1269" s="520" t="s">
        <v>3535</v>
      </c>
      <c r="D1269" s="520" t="s">
        <v>3536</v>
      </c>
      <c r="E1269">
        <v>-57533.639342548748</v>
      </c>
      <c r="F1269" s="520" t="s">
        <v>476</v>
      </c>
      <c r="G1269">
        <v>-57533.639342548748</v>
      </c>
      <c r="H1269" s="520" t="s">
        <v>476</v>
      </c>
      <c r="I1269">
        <v>57533.639342548748</v>
      </c>
    </row>
    <row r="1270" spans="3:9">
      <c r="C1270" s="520" t="s">
        <v>3537</v>
      </c>
      <c r="D1270" s="520" t="s">
        <v>3538</v>
      </c>
      <c r="E1270">
        <v>-3884.8944323979194</v>
      </c>
      <c r="F1270" s="520" t="s">
        <v>476</v>
      </c>
      <c r="G1270">
        <v>-3884.8944323979194</v>
      </c>
      <c r="H1270" s="520" t="s">
        <v>476</v>
      </c>
      <c r="I1270">
        <v>3884.8944323979194</v>
      </c>
    </row>
    <row r="1271" spans="3:9">
      <c r="C1271" s="520" t="s">
        <v>3539</v>
      </c>
      <c r="D1271" s="520" t="s">
        <v>3540</v>
      </c>
      <c r="E1271">
        <v>0</v>
      </c>
      <c r="F1271" s="520" t="s">
        <v>476</v>
      </c>
      <c r="G1271">
        <v>0</v>
      </c>
      <c r="H1271" s="520" t="s">
        <v>476</v>
      </c>
      <c r="I1271">
        <v>0</v>
      </c>
    </row>
    <row r="1272" spans="3:9">
      <c r="C1272" s="520" t="s">
        <v>3541</v>
      </c>
      <c r="D1272" s="520" t="s">
        <v>3542</v>
      </c>
      <c r="E1272">
        <v>0</v>
      </c>
      <c r="F1272" s="520" t="s">
        <v>476</v>
      </c>
      <c r="G1272">
        <v>0</v>
      </c>
      <c r="H1272" s="520" t="s">
        <v>476</v>
      </c>
      <c r="I1272">
        <v>0</v>
      </c>
    </row>
    <row r="1273" spans="3:9">
      <c r="C1273" s="520" t="s">
        <v>3543</v>
      </c>
      <c r="D1273" s="520" t="s">
        <v>3544</v>
      </c>
      <c r="E1273">
        <v>0</v>
      </c>
      <c r="F1273" s="520" t="s">
        <v>476</v>
      </c>
      <c r="G1273">
        <v>0</v>
      </c>
      <c r="H1273" s="520" t="s">
        <v>476</v>
      </c>
      <c r="I1273">
        <v>0</v>
      </c>
    </row>
    <row r="1274" spans="3:9">
      <c r="C1274" s="520" t="s">
        <v>3545</v>
      </c>
      <c r="D1274" s="520" t="s">
        <v>3546</v>
      </c>
      <c r="E1274">
        <v>0</v>
      </c>
      <c r="F1274" s="520" t="s">
        <v>476</v>
      </c>
      <c r="G1274">
        <v>0</v>
      </c>
      <c r="H1274" s="520" t="s">
        <v>476</v>
      </c>
      <c r="I1274">
        <v>0</v>
      </c>
    </row>
    <row r="1275" spans="3:9">
      <c r="C1275" s="520" t="s">
        <v>3547</v>
      </c>
      <c r="D1275" s="520" t="s">
        <v>3548</v>
      </c>
      <c r="E1275">
        <v>0</v>
      </c>
      <c r="F1275" s="520" t="s">
        <v>476</v>
      </c>
      <c r="G1275">
        <v>0</v>
      </c>
      <c r="H1275" s="520" t="s">
        <v>476</v>
      </c>
      <c r="I1275">
        <v>0</v>
      </c>
    </row>
    <row r="1276" spans="3:9">
      <c r="C1276" s="520" t="s">
        <v>3549</v>
      </c>
      <c r="D1276" s="520" t="s">
        <v>3550</v>
      </c>
      <c r="E1276">
        <v>0</v>
      </c>
      <c r="F1276" s="520" t="s">
        <v>476</v>
      </c>
      <c r="G1276">
        <v>0</v>
      </c>
      <c r="H1276" s="520" t="s">
        <v>476</v>
      </c>
      <c r="I1276">
        <v>0</v>
      </c>
    </row>
    <row r="1277" spans="3:9">
      <c r="C1277" s="520" t="s">
        <v>3551</v>
      </c>
      <c r="D1277" s="520" t="s">
        <v>3552</v>
      </c>
      <c r="E1277">
        <v>-81669.7735547872</v>
      </c>
      <c r="F1277" s="520" t="s">
        <v>476</v>
      </c>
      <c r="G1277">
        <v>-81669.7735547872</v>
      </c>
      <c r="H1277" s="520" t="s">
        <v>476</v>
      </c>
      <c r="I1277">
        <v>81669.7735547872</v>
      </c>
    </row>
    <row r="1278" spans="3:9">
      <c r="C1278" s="520" t="s">
        <v>3553</v>
      </c>
      <c r="D1278" s="520" t="s">
        <v>3554</v>
      </c>
      <c r="E1278">
        <v>-15504.828021335892</v>
      </c>
      <c r="F1278" s="520" t="s">
        <v>476</v>
      </c>
      <c r="G1278">
        <v>-15504.828021335892</v>
      </c>
      <c r="H1278" s="520" t="s">
        <v>476</v>
      </c>
      <c r="I1278">
        <v>15504.828021335892</v>
      </c>
    </row>
    <row r="1279" spans="3:9">
      <c r="C1279" s="520" t="s">
        <v>3555</v>
      </c>
      <c r="D1279" s="520" t="s">
        <v>3556</v>
      </c>
      <c r="E1279">
        <v>-10668.636649226773</v>
      </c>
      <c r="F1279" s="520" t="s">
        <v>476</v>
      </c>
      <c r="G1279">
        <v>-10668.636649226773</v>
      </c>
      <c r="H1279" s="520" t="s">
        <v>476</v>
      </c>
      <c r="I1279">
        <v>10668.636649226773</v>
      </c>
    </row>
    <row r="1280" spans="3:9">
      <c r="C1280" s="520" t="s">
        <v>3557</v>
      </c>
      <c r="D1280" s="520" t="s">
        <v>3558</v>
      </c>
      <c r="E1280">
        <v>0</v>
      </c>
      <c r="F1280" s="520" t="s">
        <v>476</v>
      </c>
      <c r="G1280">
        <v>0</v>
      </c>
      <c r="H1280" s="520" t="s">
        <v>476</v>
      </c>
      <c r="I1280">
        <v>0</v>
      </c>
    </row>
    <row r="1281" spans="3:9">
      <c r="C1281" s="520" t="s">
        <v>3559</v>
      </c>
      <c r="D1281" s="520" t="s">
        <v>3560</v>
      </c>
      <c r="E1281">
        <v>207211.56211234818</v>
      </c>
      <c r="F1281">
        <v>207211.56211234818</v>
      </c>
      <c r="G1281">
        <v>207211.56211234818</v>
      </c>
      <c r="H1281">
        <v>207211.56211234818</v>
      </c>
      <c r="I1281">
        <v>0</v>
      </c>
    </row>
    <row r="1282" spans="3:9">
      <c r="C1282" s="520" t="s">
        <v>3561</v>
      </c>
      <c r="D1282" s="520" t="s">
        <v>3562</v>
      </c>
      <c r="E1282">
        <v>0</v>
      </c>
      <c r="F1282" s="520" t="s">
        <v>476</v>
      </c>
      <c r="G1282">
        <v>0</v>
      </c>
      <c r="H1282" s="520" t="s">
        <v>476</v>
      </c>
      <c r="I1282">
        <v>0</v>
      </c>
    </row>
    <row r="1283" spans="3:9">
      <c r="C1283" s="520" t="s">
        <v>3563</v>
      </c>
      <c r="D1283" s="520" t="s">
        <v>3564</v>
      </c>
      <c r="E1283">
        <v>0</v>
      </c>
      <c r="F1283" s="520" t="s">
        <v>476</v>
      </c>
      <c r="G1283">
        <v>0</v>
      </c>
      <c r="H1283" s="520" t="s">
        <v>476</v>
      </c>
      <c r="I1283">
        <v>0</v>
      </c>
    </row>
    <row r="1284" spans="3:9">
      <c r="C1284" s="520" t="s">
        <v>3565</v>
      </c>
      <c r="D1284" s="520" t="s">
        <v>3566</v>
      </c>
      <c r="E1284">
        <v>0</v>
      </c>
      <c r="F1284" s="520" t="s">
        <v>476</v>
      </c>
      <c r="G1284">
        <v>0</v>
      </c>
      <c r="H1284" s="520" t="s">
        <v>476</v>
      </c>
      <c r="I1284">
        <v>0</v>
      </c>
    </row>
    <row r="1285" spans="3:9">
      <c r="C1285" s="520" t="s">
        <v>3567</v>
      </c>
      <c r="D1285" s="520" t="s">
        <v>3568</v>
      </c>
      <c r="E1285">
        <v>0</v>
      </c>
      <c r="F1285" s="520" t="s">
        <v>476</v>
      </c>
      <c r="G1285">
        <v>0</v>
      </c>
      <c r="H1285" s="520" t="s">
        <v>476</v>
      </c>
      <c r="I1285">
        <v>0</v>
      </c>
    </row>
    <row r="1286" spans="3:9">
      <c r="C1286" s="520" t="s">
        <v>3569</v>
      </c>
      <c r="D1286" s="520" t="s">
        <v>3570</v>
      </c>
      <c r="E1286">
        <v>0</v>
      </c>
      <c r="F1286" s="520" t="s">
        <v>476</v>
      </c>
      <c r="G1286">
        <v>0</v>
      </c>
      <c r="H1286" s="520" t="s">
        <v>476</v>
      </c>
      <c r="I1286">
        <v>0</v>
      </c>
    </row>
    <row r="1287" spans="3:9">
      <c r="C1287" s="520" t="s">
        <v>3571</v>
      </c>
      <c r="D1287" s="520" t="s">
        <v>3572</v>
      </c>
      <c r="E1287">
        <v>0</v>
      </c>
      <c r="F1287" s="520" t="s">
        <v>476</v>
      </c>
      <c r="G1287">
        <v>0</v>
      </c>
      <c r="H1287" s="520" t="s">
        <v>476</v>
      </c>
      <c r="I1287">
        <v>0</v>
      </c>
    </row>
    <row r="1288" spans="3:9">
      <c r="C1288" s="520" t="s">
        <v>3573</v>
      </c>
      <c r="D1288" s="520" t="s">
        <v>3574</v>
      </c>
      <c r="E1288">
        <v>0</v>
      </c>
      <c r="F1288" s="520" t="s">
        <v>476</v>
      </c>
      <c r="G1288">
        <v>0</v>
      </c>
      <c r="H1288" s="520" t="s">
        <v>476</v>
      </c>
      <c r="I1288">
        <v>0</v>
      </c>
    </row>
    <row r="1289" spans="3:9">
      <c r="C1289" s="520" t="s">
        <v>3575</v>
      </c>
      <c r="D1289" s="520" t="s">
        <v>3576</v>
      </c>
      <c r="E1289">
        <v>0</v>
      </c>
      <c r="F1289" s="520" t="s">
        <v>476</v>
      </c>
      <c r="G1289">
        <v>0</v>
      </c>
      <c r="H1289" s="520" t="s">
        <v>476</v>
      </c>
      <c r="I1289">
        <v>0</v>
      </c>
    </row>
    <row r="1290" spans="3:9">
      <c r="C1290" s="520" t="s">
        <v>3577</v>
      </c>
      <c r="D1290" s="520" t="s">
        <v>3578</v>
      </c>
      <c r="E1290">
        <v>0</v>
      </c>
      <c r="F1290" s="520" t="s">
        <v>476</v>
      </c>
      <c r="G1290">
        <v>0</v>
      </c>
      <c r="H1290" s="520" t="s">
        <v>476</v>
      </c>
      <c r="I1290">
        <v>0</v>
      </c>
    </row>
    <row r="1291" spans="3:9">
      <c r="C1291" s="520" t="s">
        <v>3579</v>
      </c>
      <c r="D1291" s="520" t="s">
        <v>3580</v>
      </c>
      <c r="E1291">
        <v>0</v>
      </c>
      <c r="F1291" s="520" t="s">
        <v>476</v>
      </c>
      <c r="G1291">
        <v>0</v>
      </c>
      <c r="H1291" s="520" t="s">
        <v>476</v>
      </c>
      <c r="I1291">
        <v>0</v>
      </c>
    </row>
    <row r="1292" spans="3:9">
      <c r="C1292" s="520" t="s">
        <v>3581</v>
      </c>
      <c r="D1292" s="520" t="s">
        <v>3582</v>
      </c>
      <c r="E1292">
        <v>0</v>
      </c>
      <c r="F1292" s="520" t="s">
        <v>476</v>
      </c>
      <c r="G1292">
        <v>0</v>
      </c>
      <c r="H1292" s="520" t="s">
        <v>476</v>
      </c>
      <c r="I1292">
        <v>0</v>
      </c>
    </row>
    <row r="1293" spans="3:9">
      <c r="C1293" s="520" t="s">
        <v>3583</v>
      </c>
      <c r="D1293" s="520" t="s">
        <v>3584</v>
      </c>
      <c r="E1293">
        <v>0</v>
      </c>
      <c r="F1293" s="520" t="s">
        <v>476</v>
      </c>
      <c r="G1293">
        <v>0</v>
      </c>
      <c r="H1293" s="520" t="s">
        <v>476</v>
      </c>
      <c r="I1293">
        <v>0</v>
      </c>
    </row>
    <row r="1294" spans="3:9">
      <c r="C1294" s="520" t="s">
        <v>1033</v>
      </c>
      <c r="D1294" s="520" t="s">
        <v>1124</v>
      </c>
      <c r="E1294">
        <v>0</v>
      </c>
      <c r="F1294">
        <v>207211.56211234818</v>
      </c>
      <c r="G1294">
        <v>0</v>
      </c>
      <c r="H1294">
        <v>207211.56211234818</v>
      </c>
      <c r="I1294">
        <v>207211.56211234818</v>
      </c>
    </row>
    <row r="1295" spans="3:9">
      <c r="C1295" s="520" t="s">
        <v>207</v>
      </c>
      <c r="D1295" s="520" t="s">
        <v>987</v>
      </c>
      <c r="E1295">
        <v>-156254.5863</v>
      </c>
      <c r="F1295" s="520" t="s">
        <v>476</v>
      </c>
      <c r="G1295">
        <v>-156254.5863</v>
      </c>
      <c r="H1295" s="520" t="s">
        <v>476</v>
      </c>
      <c r="I1295">
        <v>156254.5863</v>
      </c>
    </row>
    <row r="1296" spans="3:9">
      <c r="C1296" s="520" t="s">
        <v>795</v>
      </c>
      <c r="D1296" s="520" t="s">
        <v>357</v>
      </c>
      <c r="E1296">
        <v>-10000</v>
      </c>
      <c r="F1296" s="520" t="s">
        <v>476</v>
      </c>
      <c r="G1296">
        <v>-10000</v>
      </c>
      <c r="H1296" s="520" t="s">
        <v>476</v>
      </c>
      <c r="I1296">
        <v>10000</v>
      </c>
    </row>
    <row r="1297" spans="3:9">
      <c r="C1297" s="520" t="s">
        <v>796</v>
      </c>
      <c r="D1297" s="520" t="s">
        <v>358</v>
      </c>
      <c r="E1297">
        <v>166254.58629999997</v>
      </c>
      <c r="F1297" s="520" t="s">
        <v>476</v>
      </c>
      <c r="G1297">
        <v>166254.58629999997</v>
      </c>
      <c r="H1297" s="520" t="s">
        <v>476</v>
      </c>
      <c r="I1297">
        <v>-166254.58629999997</v>
      </c>
    </row>
    <row r="1298" spans="3:9">
      <c r="C1298" s="520" t="s">
        <v>2412</v>
      </c>
      <c r="D1298" s="520" t="s">
        <v>2413</v>
      </c>
      <c r="E1298" s="520" t="s">
        <v>476</v>
      </c>
      <c r="F1298" s="520" t="s">
        <v>476</v>
      </c>
      <c r="G1298" s="520" t="s">
        <v>476</v>
      </c>
      <c r="H1298" s="520" t="s">
        <v>476</v>
      </c>
      <c r="I1298" s="520" t="s">
        <v>476</v>
      </c>
    </row>
    <row r="1299" spans="3:9">
      <c r="C1299" s="520" t="s">
        <v>2414</v>
      </c>
      <c r="D1299" s="520" t="s">
        <v>2415</v>
      </c>
      <c r="E1299" s="520" t="s">
        <v>476</v>
      </c>
      <c r="F1299" s="520" t="s">
        <v>476</v>
      </c>
      <c r="G1299" s="520" t="s">
        <v>476</v>
      </c>
      <c r="H1299" s="520" t="s">
        <v>476</v>
      </c>
      <c r="I1299" s="520" t="s">
        <v>476</v>
      </c>
    </row>
    <row r="1300" spans="3:9">
      <c r="C1300" s="520" t="s">
        <v>2416</v>
      </c>
      <c r="D1300" s="520" t="s">
        <v>2417</v>
      </c>
      <c r="E1300">
        <v>44100</v>
      </c>
      <c r="F1300">
        <v>44100</v>
      </c>
      <c r="G1300">
        <v>44100</v>
      </c>
      <c r="H1300">
        <v>44100</v>
      </c>
      <c r="I1300">
        <v>0</v>
      </c>
    </row>
    <row r="1301" spans="3:9">
      <c r="C1301" s="520" t="s">
        <v>2418</v>
      </c>
      <c r="D1301" s="520" t="s">
        <v>2419</v>
      </c>
      <c r="E1301">
        <v>-44100</v>
      </c>
      <c r="F1301" s="520" t="s">
        <v>476</v>
      </c>
      <c r="G1301">
        <v>-44100</v>
      </c>
      <c r="H1301" s="520" t="s">
        <v>476</v>
      </c>
      <c r="I1301">
        <v>44100</v>
      </c>
    </row>
    <row r="1302" spans="3:9">
      <c r="C1302" s="520" t="s">
        <v>2420</v>
      </c>
      <c r="D1302" s="520" t="s">
        <v>2421</v>
      </c>
      <c r="E1302">
        <v>0</v>
      </c>
      <c r="F1302" s="520" t="s">
        <v>476</v>
      </c>
      <c r="G1302">
        <v>0</v>
      </c>
      <c r="H1302" s="520" t="s">
        <v>476</v>
      </c>
      <c r="I1302">
        <v>0</v>
      </c>
    </row>
    <row r="1303" spans="3:9">
      <c r="C1303" s="520" t="s">
        <v>2422</v>
      </c>
      <c r="D1303" s="520" t="s">
        <v>2423</v>
      </c>
      <c r="E1303">
        <v>0</v>
      </c>
      <c r="F1303" s="520" t="s">
        <v>476</v>
      </c>
      <c r="G1303">
        <v>0</v>
      </c>
      <c r="H1303" s="520" t="s">
        <v>476</v>
      </c>
      <c r="I1303">
        <v>0</v>
      </c>
    </row>
    <row r="1304" spans="3:9">
      <c r="C1304" s="520" t="s">
        <v>2424</v>
      </c>
      <c r="D1304" s="520" t="s">
        <v>2425</v>
      </c>
      <c r="E1304">
        <v>0</v>
      </c>
      <c r="F1304" s="520" t="s">
        <v>476</v>
      </c>
      <c r="G1304">
        <v>0</v>
      </c>
      <c r="H1304" s="520" t="s">
        <v>476</v>
      </c>
      <c r="I1304">
        <v>0</v>
      </c>
    </row>
    <row r="1305" spans="3:9">
      <c r="C1305" s="520" t="s">
        <v>2426</v>
      </c>
      <c r="D1305" s="520" t="s">
        <v>2427</v>
      </c>
      <c r="E1305">
        <v>0</v>
      </c>
      <c r="F1305" s="520" t="s">
        <v>476</v>
      </c>
      <c r="G1305">
        <v>0</v>
      </c>
      <c r="H1305" s="520" t="s">
        <v>476</v>
      </c>
      <c r="I1305">
        <v>0</v>
      </c>
    </row>
    <row r="1306" spans="3:9">
      <c r="C1306" s="520" t="s">
        <v>2428</v>
      </c>
      <c r="D1306" s="520" t="s">
        <v>2429</v>
      </c>
      <c r="E1306">
        <v>-52461.36</v>
      </c>
      <c r="F1306" s="520" t="s">
        <v>476</v>
      </c>
      <c r="G1306">
        <v>-52461.36</v>
      </c>
      <c r="H1306" s="520" t="s">
        <v>476</v>
      </c>
      <c r="I1306">
        <v>52461.36</v>
      </c>
    </row>
    <row r="1307" spans="3:9">
      <c r="C1307" s="520" t="s">
        <v>2430</v>
      </c>
      <c r="D1307" s="520" t="s">
        <v>2431</v>
      </c>
      <c r="E1307">
        <v>535712.33514587476</v>
      </c>
      <c r="F1307">
        <v>588807.49572046916</v>
      </c>
      <c r="G1307">
        <v>535712.33514587476</v>
      </c>
      <c r="H1307">
        <v>588807.49572046916</v>
      </c>
      <c r="I1307">
        <v>53095.160574594396</v>
      </c>
    </row>
    <row r="1308" spans="3:9">
      <c r="C1308" s="520" t="s">
        <v>2432</v>
      </c>
      <c r="D1308" s="520" t="s">
        <v>2433</v>
      </c>
      <c r="E1308">
        <v>0</v>
      </c>
      <c r="F1308" s="520" t="s">
        <v>476</v>
      </c>
      <c r="G1308">
        <v>0</v>
      </c>
      <c r="H1308" s="520" t="s">
        <v>476</v>
      </c>
      <c r="I1308">
        <v>0</v>
      </c>
    </row>
    <row r="1309" spans="3:9">
      <c r="C1309" s="520" t="s">
        <v>2434</v>
      </c>
      <c r="D1309" s="520" t="s">
        <v>2435</v>
      </c>
      <c r="E1309">
        <v>0</v>
      </c>
      <c r="F1309" s="520" t="s">
        <v>476</v>
      </c>
      <c r="G1309">
        <v>0</v>
      </c>
      <c r="H1309" s="520" t="s">
        <v>476</v>
      </c>
      <c r="I1309">
        <v>0</v>
      </c>
    </row>
    <row r="1310" spans="3:9">
      <c r="C1310" s="520" t="s">
        <v>2436</v>
      </c>
      <c r="D1310" s="520" t="s">
        <v>2437</v>
      </c>
      <c r="E1310">
        <v>0</v>
      </c>
      <c r="F1310" s="520" t="s">
        <v>476</v>
      </c>
      <c r="G1310">
        <v>0</v>
      </c>
      <c r="H1310" s="520" t="s">
        <v>476</v>
      </c>
      <c r="I1310">
        <v>0</v>
      </c>
    </row>
    <row r="1311" spans="3:9">
      <c r="C1311" s="520" t="s">
        <v>2438</v>
      </c>
      <c r="D1311" s="520" t="s">
        <v>2439</v>
      </c>
      <c r="E1311">
        <v>0</v>
      </c>
      <c r="F1311" s="520" t="s">
        <v>476</v>
      </c>
      <c r="G1311">
        <v>0</v>
      </c>
      <c r="H1311" s="520" t="s">
        <v>476</v>
      </c>
      <c r="I1311">
        <v>0</v>
      </c>
    </row>
    <row r="1312" spans="3:9">
      <c r="C1312" s="520" t="s">
        <v>2440</v>
      </c>
      <c r="D1312" s="520" t="s">
        <v>2441</v>
      </c>
      <c r="E1312">
        <v>-71050</v>
      </c>
      <c r="F1312" s="520" t="s">
        <v>476</v>
      </c>
      <c r="G1312">
        <v>-71050</v>
      </c>
      <c r="H1312" s="520" t="s">
        <v>476</v>
      </c>
      <c r="I1312">
        <v>71050</v>
      </c>
    </row>
    <row r="1313" spans="3:9">
      <c r="C1313" s="520" t="s">
        <v>2442</v>
      </c>
      <c r="D1313" s="520" t="s">
        <v>2443</v>
      </c>
      <c r="E1313">
        <v>-5390</v>
      </c>
      <c r="F1313" s="520" t="s">
        <v>476</v>
      </c>
      <c r="G1313">
        <v>-5390</v>
      </c>
      <c r="H1313" s="520" t="s">
        <v>476</v>
      </c>
      <c r="I1313">
        <v>5390</v>
      </c>
    </row>
    <row r="1314" spans="3:9">
      <c r="C1314" s="520" t="s">
        <v>2444</v>
      </c>
      <c r="D1314" s="520" t="s">
        <v>2445</v>
      </c>
      <c r="E1314">
        <v>0</v>
      </c>
      <c r="F1314" s="520" t="s">
        <v>476</v>
      </c>
      <c r="G1314">
        <v>0</v>
      </c>
      <c r="H1314" s="520" t="s">
        <v>476</v>
      </c>
      <c r="I1314">
        <v>0</v>
      </c>
    </row>
    <row r="1315" spans="3:9">
      <c r="C1315" s="520" t="s">
        <v>2446</v>
      </c>
      <c r="D1315" s="520" t="s">
        <v>2447</v>
      </c>
      <c r="E1315">
        <v>0</v>
      </c>
      <c r="F1315" s="520" t="s">
        <v>476</v>
      </c>
      <c r="G1315">
        <v>0</v>
      </c>
      <c r="H1315" s="520" t="s">
        <v>476</v>
      </c>
      <c r="I1315">
        <v>0</v>
      </c>
    </row>
    <row r="1316" spans="3:9">
      <c r="C1316" s="520" t="s">
        <v>2448</v>
      </c>
      <c r="D1316" s="520" t="s">
        <v>2449</v>
      </c>
      <c r="E1316">
        <v>-58800</v>
      </c>
      <c r="F1316" s="520" t="s">
        <v>476</v>
      </c>
      <c r="G1316">
        <v>-58800</v>
      </c>
      <c r="H1316" s="520" t="s">
        <v>476</v>
      </c>
      <c r="I1316">
        <v>58800</v>
      </c>
    </row>
    <row r="1317" spans="3:9">
      <c r="C1317" s="520" t="s">
        <v>2450</v>
      </c>
      <c r="D1317" s="520" t="s">
        <v>2451</v>
      </c>
      <c r="E1317">
        <v>0</v>
      </c>
      <c r="F1317" s="520" t="s">
        <v>476</v>
      </c>
      <c r="G1317">
        <v>0</v>
      </c>
      <c r="H1317" s="520" t="s">
        <v>476</v>
      </c>
      <c r="I1317">
        <v>0</v>
      </c>
    </row>
    <row r="1318" spans="3:9">
      <c r="C1318" s="520" t="s">
        <v>2452</v>
      </c>
      <c r="D1318" s="520" t="s">
        <v>2453</v>
      </c>
      <c r="E1318">
        <v>-19600</v>
      </c>
      <c r="F1318" s="520" t="s">
        <v>476</v>
      </c>
      <c r="G1318">
        <v>-19600</v>
      </c>
      <c r="H1318" s="520" t="s">
        <v>476</v>
      </c>
      <c r="I1318">
        <v>19600</v>
      </c>
    </row>
    <row r="1319" spans="3:9">
      <c r="C1319" s="520" t="s">
        <v>2454</v>
      </c>
      <c r="D1319" s="520" t="s">
        <v>2455</v>
      </c>
      <c r="E1319">
        <v>-7350</v>
      </c>
      <c r="F1319" s="520" t="s">
        <v>476</v>
      </c>
      <c r="G1319">
        <v>-7350</v>
      </c>
      <c r="H1319" s="520" t="s">
        <v>476</v>
      </c>
      <c r="I1319">
        <v>7350</v>
      </c>
    </row>
    <row r="1320" spans="3:9">
      <c r="C1320" s="520" t="s">
        <v>2456</v>
      </c>
      <c r="D1320" s="520" t="s">
        <v>2457</v>
      </c>
      <c r="E1320">
        <v>-22540</v>
      </c>
      <c r="F1320" s="520" t="s">
        <v>476</v>
      </c>
      <c r="G1320">
        <v>-22540</v>
      </c>
      <c r="H1320" s="520" t="s">
        <v>476</v>
      </c>
      <c r="I1320">
        <v>22540</v>
      </c>
    </row>
    <row r="1321" spans="3:9">
      <c r="C1321" s="520" t="s">
        <v>2458</v>
      </c>
      <c r="D1321" s="520" t="s">
        <v>2459</v>
      </c>
      <c r="E1321">
        <v>-36750</v>
      </c>
      <c r="F1321" s="520" t="s">
        <v>476</v>
      </c>
      <c r="G1321">
        <v>-36750</v>
      </c>
      <c r="H1321" s="520" t="s">
        <v>476</v>
      </c>
      <c r="I1321">
        <v>36750</v>
      </c>
    </row>
    <row r="1322" spans="3:9">
      <c r="C1322" s="520" t="s">
        <v>2460</v>
      </c>
      <c r="D1322" s="520" t="s">
        <v>2461</v>
      </c>
      <c r="E1322">
        <v>-26950</v>
      </c>
      <c r="F1322" s="520" t="s">
        <v>476</v>
      </c>
      <c r="G1322">
        <v>-26950</v>
      </c>
      <c r="H1322" s="520" t="s">
        <v>476</v>
      </c>
      <c r="I1322">
        <v>26950</v>
      </c>
    </row>
    <row r="1323" spans="3:9">
      <c r="C1323" s="520" t="s">
        <v>2462</v>
      </c>
      <c r="D1323" s="520" t="s">
        <v>2463</v>
      </c>
      <c r="E1323">
        <v>-22050</v>
      </c>
      <c r="F1323" s="520" t="s">
        <v>476</v>
      </c>
      <c r="G1323">
        <v>-22050</v>
      </c>
      <c r="H1323" s="520" t="s">
        <v>476</v>
      </c>
      <c r="I1323">
        <v>22050</v>
      </c>
    </row>
    <row r="1324" spans="3:9">
      <c r="C1324" s="520" t="s">
        <v>2464</v>
      </c>
      <c r="D1324" s="520" t="s">
        <v>2465</v>
      </c>
      <c r="E1324">
        <v>0</v>
      </c>
      <c r="F1324" s="520" t="s">
        <v>476</v>
      </c>
      <c r="G1324">
        <v>0</v>
      </c>
      <c r="H1324" s="520" t="s">
        <v>476</v>
      </c>
      <c r="I1324">
        <v>0</v>
      </c>
    </row>
    <row r="1325" spans="3:9">
      <c r="C1325" s="520" t="s">
        <v>2466</v>
      </c>
      <c r="D1325" s="520" t="s">
        <v>2467</v>
      </c>
      <c r="E1325">
        <v>0</v>
      </c>
      <c r="F1325" s="520" t="s">
        <v>476</v>
      </c>
      <c r="G1325">
        <v>0</v>
      </c>
      <c r="H1325" s="520" t="s">
        <v>476</v>
      </c>
      <c r="I1325">
        <v>0</v>
      </c>
    </row>
    <row r="1326" spans="3:9">
      <c r="C1326" s="520" t="s">
        <v>2468</v>
      </c>
      <c r="D1326" s="520" t="s">
        <v>2469</v>
      </c>
      <c r="E1326">
        <v>-71050</v>
      </c>
      <c r="F1326" s="520" t="s">
        <v>476</v>
      </c>
      <c r="G1326">
        <v>-71050</v>
      </c>
      <c r="H1326" s="520" t="s">
        <v>476</v>
      </c>
      <c r="I1326">
        <v>71050</v>
      </c>
    </row>
    <row r="1327" spans="3:9">
      <c r="C1327" s="520" t="s">
        <v>2470</v>
      </c>
      <c r="D1327" s="520" t="s">
        <v>2471</v>
      </c>
      <c r="E1327">
        <v>0</v>
      </c>
      <c r="F1327" s="520" t="s">
        <v>476</v>
      </c>
      <c r="G1327">
        <v>0</v>
      </c>
      <c r="H1327" s="520" t="s">
        <v>476</v>
      </c>
      <c r="I1327">
        <v>0</v>
      </c>
    </row>
    <row r="1328" spans="3:9">
      <c r="C1328" s="520" t="s">
        <v>2472</v>
      </c>
      <c r="D1328" s="520" t="s">
        <v>2473</v>
      </c>
      <c r="E1328">
        <v>0</v>
      </c>
      <c r="F1328" s="520" t="s">
        <v>476</v>
      </c>
      <c r="G1328">
        <v>0</v>
      </c>
      <c r="H1328" s="520" t="s">
        <v>476</v>
      </c>
      <c r="I1328">
        <v>0</v>
      </c>
    </row>
    <row r="1329" spans="3:9">
      <c r="C1329" s="520" t="s">
        <v>2474</v>
      </c>
      <c r="D1329" s="520" t="s">
        <v>2475</v>
      </c>
      <c r="E1329">
        <v>-140287</v>
      </c>
      <c r="F1329" s="520" t="s">
        <v>476</v>
      </c>
      <c r="G1329">
        <v>-140287</v>
      </c>
      <c r="H1329" s="520" t="s">
        <v>476</v>
      </c>
      <c r="I1329">
        <v>140287</v>
      </c>
    </row>
    <row r="1330" spans="3:9">
      <c r="C1330" s="520" t="s">
        <v>2476</v>
      </c>
      <c r="D1330" s="520" t="s">
        <v>2477</v>
      </c>
      <c r="E1330">
        <v>0</v>
      </c>
      <c r="F1330" s="520" t="s">
        <v>476</v>
      </c>
      <c r="G1330">
        <v>0</v>
      </c>
      <c r="H1330" s="520" t="s">
        <v>476</v>
      </c>
      <c r="I1330">
        <v>0</v>
      </c>
    </row>
    <row r="1331" spans="3:9">
      <c r="C1331" s="520" t="s">
        <v>2478</v>
      </c>
      <c r="D1331" s="520" t="s">
        <v>2479</v>
      </c>
      <c r="E1331">
        <v>0</v>
      </c>
      <c r="F1331" s="520" t="s">
        <v>476</v>
      </c>
      <c r="G1331">
        <v>0</v>
      </c>
      <c r="H1331" s="520" t="s">
        <v>476</v>
      </c>
      <c r="I1331">
        <v>0</v>
      </c>
    </row>
    <row r="1332" spans="3:9">
      <c r="C1332" s="520" t="s">
        <v>2480</v>
      </c>
      <c r="D1332" s="520" t="s">
        <v>2481</v>
      </c>
      <c r="E1332" s="520" t="s">
        <v>476</v>
      </c>
      <c r="F1332" s="520" t="s">
        <v>476</v>
      </c>
      <c r="G1332" s="520" t="s">
        <v>476</v>
      </c>
      <c r="H1332" s="520" t="s">
        <v>476</v>
      </c>
      <c r="I1332" s="520" t="s">
        <v>476</v>
      </c>
    </row>
    <row r="1333" spans="3:9">
      <c r="C1333" s="520" t="s">
        <v>2482</v>
      </c>
      <c r="D1333" s="520" t="s">
        <v>2483</v>
      </c>
      <c r="E1333">
        <v>0</v>
      </c>
      <c r="F1333">
        <v>0</v>
      </c>
      <c r="G1333">
        <v>0</v>
      </c>
      <c r="H1333">
        <v>0</v>
      </c>
      <c r="I1333">
        <v>0</v>
      </c>
    </row>
    <row r="1334" spans="3:9">
      <c r="C1334" s="520" t="s">
        <v>2484</v>
      </c>
      <c r="D1334" s="520" t="s">
        <v>2485</v>
      </c>
      <c r="E1334">
        <v>0</v>
      </c>
      <c r="F1334" s="520" t="s">
        <v>476</v>
      </c>
      <c r="G1334">
        <v>0</v>
      </c>
      <c r="H1334" s="520" t="s">
        <v>476</v>
      </c>
      <c r="I1334">
        <v>0</v>
      </c>
    </row>
    <row r="1335" spans="3:9">
      <c r="C1335" s="520" t="s">
        <v>2486</v>
      </c>
      <c r="D1335" s="520" t="s">
        <v>2487</v>
      </c>
      <c r="E1335">
        <v>0</v>
      </c>
      <c r="F1335" s="520" t="s">
        <v>476</v>
      </c>
      <c r="G1335">
        <v>0</v>
      </c>
      <c r="H1335" s="520" t="s">
        <v>476</v>
      </c>
      <c r="I1335">
        <v>0</v>
      </c>
    </row>
    <row r="1336" spans="3:9">
      <c r="C1336" s="520" t="s">
        <v>2488</v>
      </c>
      <c r="D1336" s="520" t="s">
        <v>2489</v>
      </c>
      <c r="E1336">
        <v>0</v>
      </c>
      <c r="F1336" s="520" t="s">
        <v>476</v>
      </c>
      <c r="G1336">
        <v>0</v>
      </c>
      <c r="H1336" s="520" t="s">
        <v>476</v>
      </c>
      <c r="I1336">
        <v>0</v>
      </c>
    </row>
    <row r="1337" spans="3:9">
      <c r="C1337" s="520" t="s">
        <v>2490</v>
      </c>
      <c r="D1337" s="520" t="s">
        <v>2491</v>
      </c>
      <c r="E1337">
        <v>-100842</v>
      </c>
      <c r="F1337" s="520" t="s">
        <v>476</v>
      </c>
      <c r="G1337">
        <v>-100842</v>
      </c>
      <c r="H1337" s="520" t="s">
        <v>476</v>
      </c>
      <c r="I1337">
        <v>100842</v>
      </c>
    </row>
    <row r="1338" spans="3:9">
      <c r="C1338" s="520" t="s">
        <v>2492</v>
      </c>
      <c r="D1338" s="520" t="s">
        <v>2493</v>
      </c>
      <c r="E1338">
        <v>638812.80576099316</v>
      </c>
      <c r="F1338">
        <v>742474.7859304396</v>
      </c>
      <c r="G1338">
        <v>638812.80576099316</v>
      </c>
      <c r="H1338">
        <v>742474.7859304396</v>
      </c>
      <c r="I1338">
        <v>103661.98016944644</v>
      </c>
    </row>
    <row r="1339" spans="3:9">
      <c r="C1339" s="520" t="s">
        <v>2494</v>
      </c>
      <c r="D1339" s="520" t="s">
        <v>2495</v>
      </c>
      <c r="E1339">
        <v>-24500</v>
      </c>
      <c r="F1339" s="520" t="s">
        <v>476</v>
      </c>
      <c r="G1339">
        <v>-24500</v>
      </c>
      <c r="H1339" s="520" t="s">
        <v>476</v>
      </c>
      <c r="I1339">
        <v>24500</v>
      </c>
    </row>
    <row r="1340" spans="3:9">
      <c r="C1340" s="520" t="s">
        <v>2496</v>
      </c>
      <c r="D1340" s="520" t="s">
        <v>2497</v>
      </c>
      <c r="E1340">
        <v>-19404</v>
      </c>
      <c r="F1340" s="520" t="s">
        <v>476</v>
      </c>
      <c r="G1340">
        <v>-19404</v>
      </c>
      <c r="H1340" s="520" t="s">
        <v>476</v>
      </c>
      <c r="I1340">
        <v>19404</v>
      </c>
    </row>
    <row r="1341" spans="3:9">
      <c r="C1341" s="520" t="s">
        <v>2498</v>
      </c>
      <c r="D1341" s="520" t="s">
        <v>2499</v>
      </c>
      <c r="E1341">
        <v>-12250</v>
      </c>
      <c r="F1341" s="520" t="s">
        <v>476</v>
      </c>
      <c r="G1341">
        <v>-12250</v>
      </c>
      <c r="H1341" s="520" t="s">
        <v>476</v>
      </c>
      <c r="I1341">
        <v>12250</v>
      </c>
    </row>
    <row r="1342" spans="3:9">
      <c r="C1342" s="520" t="s">
        <v>2500</v>
      </c>
      <c r="D1342" s="520" t="s">
        <v>2501</v>
      </c>
      <c r="E1342">
        <v>-9800</v>
      </c>
      <c r="F1342" s="520" t="s">
        <v>476</v>
      </c>
      <c r="G1342">
        <v>-9800</v>
      </c>
      <c r="H1342" s="520" t="s">
        <v>476</v>
      </c>
      <c r="I1342">
        <v>9800</v>
      </c>
    </row>
    <row r="1343" spans="3:9">
      <c r="C1343" s="520" t="s">
        <v>2502</v>
      </c>
      <c r="D1343" s="520" t="s">
        <v>2503</v>
      </c>
      <c r="E1343">
        <v>-78890</v>
      </c>
      <c r="F1343" s="520" t="s">
        <v>476</v>
      </c>
      <c r="G1343">
        <v>-78890</v>
      </c>
      <c r="H1343" s="520" t="s">
        <v>476</v>
      </c>
      <c r="I1343">
        <v>78890</v>
      </c>
    </row>
    <row r="1344" spans="3:9">
      <c r="C1344" s="520" t="s">
        <v>2504</v>
      </c>
      <c r="D1344" s="520" t="s">
        <v>2505</v>
      </c>
      <c r="E1344">
        <v>0</v>
      </c>
      <c r="F1344" s="520" t="s">
        <v>476</v>
      </c>
      <c r="G1344">
        <v>0</v>
      </c>
      <c r="H1344" s="520" t="s">
        <v>476</v>
      </c>
      <c r="I1344">
        <v>0</v>
      </c>
    </row>
    <row r="1345" spans="3:9">
      <c r="C1345" s="520" t="s">
        <v>2506</v>
      </c>
      <c r="D1345" s="520" t="s">
        <v>2507</v>
      </c>
      <c r="E1345">
        <v>0</v>
      </c>
      <c r="F1345" s="520" t="s">
        <v>476</v>
      </c>
      <c r="G1345">
        <v>0</v>
      </c>
      <c r="H1345" s="520" t="s">
        <v>476</v>
      </c>
      <c r="I1345">
        <v>0</v>
      </c>
    </row>
    <row r="1346" spans="3:9">
      <c r="C1346" s="520" t="s">
        <v>2508</v>
      </c>
      <c r="D1346" s="520" t="s">
        <v>2509</v>
      </c>
      <c r="E1346">
        <v>0</v>
      </c>
      <c r="F1346" s="520" t="s">
        <v>476</v>
      </c>
      <c r="G1346">
        <v>0</v>
      </c>
      <c r="H1346" s="520" t="s">
        <v>476</v>
      </c>
      <c r="I1346">
        <v>0</v>
      </c>
    </row>
    <row r="1347" spans="3:9">
      <c r="C1347" s="520" t="s">
        <v>2510</v>
      </c>
      <c r="D1347" s="520" t="s">
        <v>2511</v>
      </c>
      <c r="E1347">
        <v>-71827.14</v>
      </c>
      <c r="F1347" s="520" t="s">
        <v>476</v>
      </c>
      <c r="G1347">
        <v>-71827.14</v>
      </c>
      <c r="H1347" s="520" t="s">
        <v>476</v>
      </c>
      <c r="I1347">
        <v>71827.14</v>
      </c>
    </row>
    <row r="1348" spans="3:9">
      <c r="C1348" s="520" t="s">
        <v>2512</v>
      </c>
      <c r="D1348" s="520" t="s">
        <v>2513</v>
      </c>
      <c r="E1348">
        <v>0</v>
      </c>
      <c r="F1348" s="520" t="s">
        <v>476</v>
      </c>
      <c r="G1348">
        <v>0</v>
      </c>
      <c r="H1348" s="520" t="s">
        <v>476</v>
      </c>
      <c r="I1348">
        <v>0</v>
      </c>
    </row>
    <row r="1349" spans="3:9">
      <c r="C1349" s="520" t="s">
        <v>2514</v>
      </c>
      <c r="D1349" s="520" t="s">
        <v>2515</v>
      </c>
      <c r="E1349">
        <v>0</v>
      </c>
      <c r="F1349" s="520" t="s">
        <v>476</v>
      </c>
      <c r="G1349">
        <v>0</v>
      </c>
      <c r="H1349" s="520" t="s">
        <v>476</v>
      </c>
      <c r="I1349">
        <v>0</v>
      </c>
    </row>
    <row r="1350" spans="3:9">
      <c r="C1350" s="520" t="s">
        <v>2516</v>
      </c>
      <c r="D1350" s="520" t="s">
        <v>2517</v>
      </c>
      <c r="E1350">
        <v>-264600</v>
      </c>
      <c r="F1350" s="520" t="s">
        <v>476</v>
      </c>
      <c r="G1350">
        <v>-264600</v>
      </c>
      <c r="H1350" s="520" t="s">
        <v>476</v>
      </c>
      <c r="I1350">
        <v>264600</v>
      </c>
    </row>
    <row r="1351" spans="3:9">
      <c r="C1351" s="520" t="s">
        <v>2518</v>
      </c>
      <c r="D1351" s="520" t="s">
        <v>2519</v>
      </c>
      <c r="E1351">
        <v>-39200</v>
      </c>
      <c r="F1351" s="520" t="s">
        <v>476</v>
      </c>
      <c r="G1351">
        <v>-39200</v>
      </c>
      <c r="H1351" s="520" t="s">
        <v>476</v>
      </c>
      <c r="I1351">
        <v>39200</v>
      </c>
    </row>
    <row r="1352" spans="3:9">
      <c r="C1352" s="520" t="s">
        <v>2520</v>
      </c>
      <c r="D1352" s="520" t="s">
        <v>2521</v>
      </c>
      <c r="E1352">
        <v>-14700</v>
      </c>
      <c r="F1352" s="520" t="s">
        <v>476</v>
      </c>
      <c r="G1352">
        <v>-14700</v>
      </c>
      <c r="H1352" s="520" t="s">
        <v>476</v>
      </c>
      <c r="I1352">
        <v>14700</v>
      </c>
    </row>
    <row r="1353" spans="3:9">
      <c r="C1353" s="520" t="s">
        <v>2522</v>
      </c>
      <c r="D1353" s="520" t="s">
        <v>2523</v>
      </c>
      <c r="E1353">
        <v>0</v>
      </c>
      <c r="F1353" s="520" t="s">
        <v>476</v>
      </c>
      <c r="G1353">
        <v>0</v>
      </c>
      <c r="H1353" s="520" t="s">
        <v>476</v>
      </c>
      <c r="I1353">
        <v>0</v>
      </c>
    </row>
    <row r="1354" spans="3:9">
      <c r="C1354" s="520" t="s">
        <v>2524</v>
      </c>
      <c r="D1354" s="520" t="s">
        <v>2525</v>
      </c>
      <c r="E1354">
        <v>0</v>
      </c>
      <c r="F1354" s="520" t="s">
        <v>476</v>
      </c>
      <c r="G1354">
        <v>0</v>
      </c>
      <c r="H1354" s="520" t="s">
        <v>476</v>
      </c>
      <c r="I1354">
        <v>0</v>
      </c>
    </row>
    <row r="1355" spans="3:9">
      <c r="C1355" s="520" t="s">
        <v>2526</v>
      </c>
      <c r="D1355" s="520" t="s">
        <v>2527</v>
      </c>
      <c r="E1355">
        <v>0</v>
      </c>
      <c r="F1355" s="520" t="s">
        <v>476</v>
      </c>
      <c r="G1355">
        <v>0</v>
      </c>
      <c r="H1355" s="520" t="s">
        <v>476</v>
      </c>
      <c r="I1355">
        <v>0</v>
      </c>
    </row>
    <row r="1356" spans="3:9">
      <c r="C1356" s="520" t="s">
        <v>2528</v>
      </c>
      <c r="D1356" s="520" t="s">
        <v>2529</v>
      </c>
      <c r="E1356">
        <v>-44314.945887983915</v>
      </c>
      <c r="F1356" s="520" t="s">
        <v>476</v>
      </c>
      <c r="G1356">
        <v>-44314.945887983915</v>
      </c>
      <c r="H1356" s="520" t="s">
        <v>476</v>
      </c>
      <c r="I1356">
        <v>44314.945887983915</v>
      </c>
    </row>
    <row r="1357" spans="3:9">
      <c r="C1357" s="520" t="s">
        <v>2530</v>
      </c>
      <c r="D1357" s="520" t="s">
        <v>2531</v>
      </c>
      <c r="E1357">
        <v>-22553.963441847929</v>
      </c>
      <c r="F1357" s="520" t="s">
        <v>476</v>
      </c>
      <c r="G1357">
        <v>-22553.963441847929</v>
      </c>
      <c r="H1357" s="520" t="s">
        <v>476</v>
      </c>
      <c r="I1357">
        <v>22553.963441847929</v>
      </c>
    </row>
    <row r="1358" spans="3:9">
      <c r="C1358" s="520" t="s">
        <v>2532</v>
      </c>
      <c r="D1358" s="520" t="s">
        <v>2533</v>
      </c>
      <c r="E1358">
        <v>-13267.444724419563</v>
      </c>
      <c r="F1358" s="520" t="s">
        <v>476</v>
      </c>
      <c r="G1358">
        <v>-13267.444724419563</v>
      </c>
      <c r="H1358" s="520" t="s">
        <v>476</v>
      </c>
      <c r="I1358">
        <v>13267.444724419563</v>
      </c>
    </row>
    <row r="1359" spans="3:9">
      <c r="C1359" s="520" t="s">
        <v>2534</v>
      </c>
      <c r="D1359" s="520" t="s">
        <v>2535</v>
      </c>
      <c r="E1359">
        <v>-5326.9459242989751</v>
      </c>
      <c r="F1359" s="520" t="s">
        <v>476</v>
      </c>
      <c r="G1359">
        <v>-5326.9459242989751</v>
      </c>
      <c r="H1359" s="520" t="s">
        <v>476</v>
      </c>
      <c r="I1359">
        <v>5326.9459242989751</v>
      </c>
    </row>
    <row r="1360" spans="3:9">
      <c r="C1360" s="520" t="s">
        <v>2536</v>
      </c>
      <c r="D1360" s="520" t="s">
        <v>2537</v>
      </c>
      <c r="E1360">
        <v>0</v>
      </c>
      <c r="F1360" s="520" t="s">
        <v>476</v>
      </c>
      <c r="G1360">
        <v>0</v>
      </c>
      <c r="H1360" s="520" t="s">
        <v>476</v>
      </c>
      <c r="I1360">
        <v>0</v>
      </c>
    </row>
    <row r="1361" spans="3:9">
      <c r="C1361" s="520" t="s">
        <v>2538</v>
      </c>
      <c r="D1361" s="520" t="s">
        <v>2539</v>
      </c>
      <c r="E1361">
        <v>-12476.068186738457</v>
      </c>
      <c r="F1361" s="520" t="s">
        <v>476</v>
      </c>
      <c r="G1361">
        <v>-12476.068186738457</v>
      </c>
      <c r="H1361" s="520" t="s">
        <v>476</v>
      </c>
      <c r="I1361">
        <v>12476.068186738457</v>
      </c>
    </row>
    <row r="1362" spans="3:9">
      <c r="C1362" s="520" t="s">
        <v>2540</v>
      </c>
      <c r="D1362" s="520" t="s">
        <v>2541</v>
      </c>
      <c r="E1362">
        <v>-44288.135961650376</v>
      </c>
      <c r="F1362" s="520" t="s">
        <v>476</v>
      </c>
      <c r="G1362">
        <v>-44288.135961650376</v>
      </c>
      <c r="H1362" s="520" t="s">
        <v>476</v>
      </c>
      <c r="I1362">
        <v>44288.135961650376</v>
      </c>
    </row>
    <row r="1363" spans="3:9">
      <c r="C1363" s="520" t="s">
        <v>2542</v>
      </c>
      <c r="D1363" s="520" t="s">
        <v>2543</v>
      </c>
      <c r="E1363">
        <v>-30039.512194603369</v>
      </c>
      <c r="F1363" s="520" t="s">
        <v>476</v>
      </c>
      <c r="G1363">
        <v>-30039.512194603369</v>
      </c>
      <c r="H1363" s="520" t="s">
        <v>476</v>
      </c>
      <c r="I1363">
        <v>30039.512194603369</v>
      </c>
    </row>
    <row r="1364" spans="3:9">
      <c r="C1364" s="520" t="s">
        <v>2544</v>
      </c>
      <c r="D1364" s="520" t="s">
        <v>2545</v>
      </c>
      <c r="E1364">
        <v>-20758.984666915119</v>
      </c>
      <c r="F1364" s="520" t="s">
        <v>476</v>
      </c>
      <c r="G1364">
        <v>-20758.984666915119</v>
      </c>
      <c r="H1364" s="520" t="s">
        <v>476</v>
      </c>
      <c r="I1364">
        <v>20758.984666915119</v>
      </c>
    </row>
    <row r="1365" spans="3:9">
      <c r="C1365" s="520" t="s">
        <v>2546</v>
      </c>
      <c r="D1365" s="520" t="s">
        <v>2547</v>
      </c>
      <c r="E1365">
        <v>0</v>
      </c>
      <c r="F1365" s="520" t="s">
        <v>476</v>
      </c>
      <c r="G1365">
        <v>0</v>
      </c>
      <c r="H1365" s="520" t="s">
        <v>476</v>
      </c>
      <c r="I1365">
        <v>0</v>
      </c>
    </row>
    <row r="1366" spans="3:9">
      <c r="C1366" s="520" t="s">
        <v>2548</v>
      </c>
      <c r="D1366" s="520" t="s">
        <v>2549</v>
      </c>
      <c r="E1366" s="520" t="s">
        <v>476</v>
      </c>
      <c r="F1366" s="520" t="s">
        <v>476</v>
      </c>
      <c r="G1366" s="520" t="s">
        <v>476</v>
      </c>
      <c r="H1366" s="520" t="s">
        <v>476</v>
      </c>
      <c r="I1366" s="520" t="s">
        <v>476</v>
      </c>
    </row>
    <row r="1367" spans="3:9">
      <c r="C1367" s="520" t="s">
        <v>2550</v>
      </c>
      <c r="D1367" s="520" t="s">
        <v>2551</v>
      </c>
      <c r="E1367">
        <v>239713.29155393713</v>
      </c>
      <c r="F1367">
        <v>239713.29155393713</v>
      </c>
      <c r="G1367">
        <v>239713.29155393713</v>
      </c>
      <c r="H1367">
        <v>239713.29155393713</v>
      </c>
      <c r="I1367">
        <v>0</v>
      </c>
    </row>
    <row r="1368" spans="3:9">
      <c r="C1368" s="520" t="s">
        <v>2552</v>
      </c>
      <c r="D1368" s="520" t="s">
        <v>2553</v>
      </c>
      <c r="E1368">
        <v>-46687.290565479445</v>
      </c>
      <c r="F1368" s="520" t="s">
        <v>476</v>
      </c>
      <c r="G1368">
        <v>-46687.290565479445</v>
      </c>
      <c r="H1368" s="520" t="s">
        <v>476</v>
      </c>
      <c r="I1368">
        <v>46687.290565479445</v>
      </c>
    </row>
    <row r="1369" spans="3:9">
      <c r="C1369" s="520" t="s">
        <v>2554</v>
      </c>
      <c r="D1369" s="520" t="s">
        <v>2555</v>
      </c>
      <c r="E1369" s="520" t="s">
        <v>476</v>
      </c>
      <c r="F1369" s="520" t="s">
        <v>476</v>
      </c>
      <c r="G1369" s="520" t="s">
        <v>476</v>
      </c>
      <c r="H1369" s="520" t="s">
        <v>476</v>
      </c>
      <c r="I1369" s="520" t="s">
        <v>476</v>
      </c>
    </row>
    <row r="1370" spans="3:9">
      <c r="C1370" s="520" t="s">
        <v>2556</v>
      </c>
      <c r="D1370" s="520" t="s">
        <v>2557</v>
      </c>
      <c r="E1370">
        <v>0</v>
      </c>
      <c r="F1370" s="520" t="s">
        <v>476</v>
      </c>
      <c r="G1370">
        <v>0</v>
      </c>
      <c r="H1370" s="520" t="s">
        <v>476</v>
      </c>
      <c r="I1370">
        <v>0</v>
      </c>
    </row>
    <row r="1371" spans="3:9">
      <c r="C1371" s="520" t="s">
        <v>2558</v>
      </c>
      <c r="D1371" s="520" t="s">
        <v>2559</v>
      </c>
      <c r="E1371">
        <v>0</v>
      </c>
      <c r="F1371" s="520" t="s">
        <v>476</v>
      </c>
      <c r="G1371">
        <v>0</v>
      </c>
      <c r="H1371" s="520" t="s">
        <v>476</v>
      </c>
      <c r="I1371">
        <v>0</v>
      </c>
    </row>
    <row r="1372" spans="3:9">
      <c r="C1372" s="520" t="s">
        <v>2560</v>
      </c>
      <c r="D1372" s="520" t="s">
        <v>2561</v>
      </c>
      <c r="E1372">
        <v>0</v>
      </c>
      <c r="F1372" s="520" t="s">
        <v>476</v>
      </c>
      <c r="G1372">
        <v>0</v>
      </c>
      <c r="H1372" s="520" t="s">
        <v>476</v>
      </c>
      <c r="I1372">
        <v>0</v>
      </c>
    </row>
    <row r="1373" spans="3:9">
      <c r="C1373" s="520" t="s">
        <v>2562</v>
      </c>
      <c r="D1373" s="520" t="s">
        <v>2563</v>
      </c>
      <c r="E1373">
        <v>0</v>
      </c>
      <c r="F1373" s="520" t="s">
        <v>476</v>
      </c>
      <c r="G1373">
        <v>0</v>
      </c>
      <c r="H1373" s="520" t="s">
        <v>476</v>
      </c>
      <c r="I1373">
        <v>0</v>
      </c>
    </row>
    <row r="1374" spans="3:9">
      <c r="C1374" s="520" t="s">
        <v>2564</v>
      </c>
      <c r="D1374" s="520" t="s">
        <v>2565</v>
      </c>
      <c r="E1374">
        <v>0</v>
      </c>
      <c r="F1374" s="520" t="s">
        <v>476</v>
      </c>
      <c r="G1374">
        <v>0</v>
      </c>
      <c r="H1374" s="520" t="s">
        <v>476</v>
      </c>
      <c r="I1374">
        <v>0</v>
      </c>
    </row>
    <row r="1375" spans="3:9">
      <c r="C1375" s="520" t="s">
        <v>2566</v>
      </c>
      <c r="D1375" s="520" t="s">
        <v>2567</v>
      </c>
      <c r="E1375">
        <v>0</v>
      </c>
      <c r="F1375" s="520" t="s">
        <v>476</v>
      </c>
      <c r="G1375">
        <v>0</v>
      </c>
      <c r="H1375" s="520" t="s">
        <v>476</v>
      </c>
      <c r="I1375">
        <v>0</v>
      </c>
    </row>
    <row r="1376" spans="3:9">
      <c r="C1376" s="520" t="s">
        <v>2568</v>
      </c>
      <c r="D1376" s="520" t="s">
        <v>2569</v>
      </c>
      <c r="E1376">
        <v>0</v>
      </c>
      <c r="F1376" s="520" t="s">
        <v>476</v>
      </c>
      <c r="G1376">
        <v>0</v>
      </c>
      <c r="H1376" s="520" t="s">
        <v>476</v>
      </c>
      <c r="I1376">
        <v>0</v>
      </c>
    </row>
    <row r="1377" spans="3:9">
      <c r="C1377" s="520" t="s">
        <v>2570</v>
      </c>
      <c r="D1377" s="520" t="s">
        <v>2571</v>
      </c>
      <c r="E1377">
        <v>0</v>
      </c>
      <c r="F1377" s="520" t="s">
        <v>476</v>
      </c>
      <c r="G1377">
        <v>0</v>
      </c>
      <c r="H1377" s="520" t="s">
        <v>476</v>
      </c>
      <c r="I1377">
        <v>0</v>
      </c>
    </row>
    <row r="1378" spans="3:9">
      <c r="C1378" s="520" t="s">
        <v>2572</v>
      </c>
      <c r="D1378" s="520" t="s">
        <v>2573</v>
      </c>
      <c r="E1378">
        <v>0</v>
      </c>
      <c r="F1378" s="520" t="s">
        <v>476</v>
      </c>
      <c r="G1378">
        <v>0</v>
      </c>
      <c r="H1378" s="520" t="s">
        <v>476</v>
      </c>
      <c r="I1378">
        <v>0</v>
      </c>
    </row>
    <row r="1379" spans="3:9">
      <c r="C1379" s="520" t="s">
        <v>2574</v>
      </c>
      <c r="D1379" s="520" t="s">
        <v>2575</v>
      </c>
      <c r="E1379">
        <v>0</v>
      </c>
      <c r="F1379" s="520" t="s">
        <v>476</v>
      </c>
      <c r="G1379">
        <v>0</v>
      </c>
      <c r="H1379" s="520" t="s">
        <v>476</v>
      </c>
      <c r="I1379">
        <v>0</v>
      </c>
    </row>
    <row r="1380" spans="3:9">
      <c r="C1380" s="520" t="s">
        <v>2576</v>
      </c>
      <c r="D1380" s="520" t="s">
        <v>2577</v>
      </c>
      <c r="E1380">
        <v>0</v>
      </c>
      <c r="F1380" s="520" t="s">
        <v>476</v>
      </c>
      <c r="G1380">
        <v>0</v>
      </c>
      <c r="H1380" s="520" t="s">
        <v>476</v>
      </c>
      <c r="I1380">
        <v>0</v>
      </c>
    </row>
    <row r="1381" spans="3:9">
      <c r="C1381" s="520" t="s">
        <v>2578</v>
      </c>
      <c r="D1381" s="520" t="s">
        <v>2579</v>
      </c>
      <c r="E1381">
        <v>0</v>
      </c>
      <c r="F1381" s="520" t="s">
        <v>476</v>
      </c>
      <c r="G1381">
        <v>0</v>
      </c>
      <c r="H1381" s="520" t="s">
        <v>476</v>
      </c>
      <c r="I1381">
        <v>0</v>
      </c>
    </row>
    <row r="1382" spans="3:9">
      <c r="C1382" s="520" t="s">
        <v>2580</v>
      </c>
      <c r="D1382" s="520" t="s">
        <v>2581</v>
      </c>
      <c r="E1382" s="520" t="s">
        <v>476</v>
      </c>
      <c r="F1382" s="520" t="s">
        <v>476</v>
      </c>
      <c r="G1382" s="520" t="s">
        <v>476</v>
      </c>
      <c r="H1382" s="520" t="s">
        <v>476</v>
      </c>
      <c r="I1382" s="520" t="s">
        <v>476</v>
      </c>
    </row>
    <row r="1383" spans="3:9">
      <c r="C1383" s="520" t="s">
        <v>2582</v>
      </c>
      <c r="D1383" s="520" t="s">
        <v>2583</v>
      </c>
      <c r="E1383">
        <v>0</v>
      </c>
      <c r="F1383" s="520" t="s">
        <v>476</v>
      </c>
      <c r="G1383">
        <v>0</v>
      </c>
      <c r="H1383" s="520" t="s">
        <v>476</v>
      </c>
      <c r="I1383">
        <v>0</v>
      </c>
    </row>
    <row r="1384" spans="3:9">
      <c r="C1384" s="520" t="s">
        <v>2584</v>
      </c>
      <c r="D1384" s="520" t="s">
        <v>2585</v>
      </c>
      <c r="E1384" s="520" t="s">
        <v>476</v>
      </c>
      <c r="F1384" s="520" t="s">
        <v>476</v>
      </c>
      <c r="G1384" s="520" t="s">
        <v>476</v>
      </c>
      <c r="H1384" s="520" t="s">
        <v>476</v>
      </c>
      <c r="I1384" s="520" t="s">
        <v>476</v>
      </c>
    </row>
    <row r="1385" spans="3:9">
      <c r="C1385" s="520" t="s">
        <v>2586</v>
      </c>
      <c r="D1385" s="520" t="s">
        <v>2587</v>
      </c>
      <c r="E1385">
        <v>0</v>
      </c>
      <c r="F1385" s="520" t="s">
        <v>476</v>
      </c>
      <c r="G1385">
        <v>0</v>
      </c>
      <c r="H1385" s="520" t="s">
        <v>476</v>
      </c>
      <c r="I1385">
        <v>0</v>
      </c>
    </row>
    <row r="1386" spans="3:9">
      <c r="C1386" s="520" t="s">
        <v>2588</v>
      </c>
      <c r="D1386" s="520" t="s">
        <v>2589</v>
      </c>
      <c r="E1386">
        <v>0</v>
      </c>
      <c r="F1386" s="520" t="s">
        <v>476</v>
      </c>
      <c r="G1386">
        <v>0</v>
      </c>
      <c r="H1386" s="520" t="s">
        <v>476</v>
      </c>
      <c r="I1386">
        <v>0</v>
      </c>
    </row>
    <row r="1387" spans="3:9">
      <c r="C1387" s="520" t="s">
        <v>2590</v>
      </c>
      <c r="D1387" s="520" t="s">
        <v>2591</v>
      </c>
      <c r="E1387">
        <v>-505652.56000000006</v>
      </c>
      <c r="F1387" s="520" t="s">
        <v>476</v>
      </c>
      <c r="G1387">
        <v>-505652.56000000006</v>
      </c>
      <c r="H1387" s="520" t="s">
        <v>476</v>
      </c>
      <c r="I1387">
        <v>505652.56000000006</v>
      </c>
    </row>
    <row r="1388" spans="3:9">
      <c r="C1388" s="520" t="s">
        <v>2592</v>
      </c>
      <c r="D1388" s="520" t="s">
        <v>2593</v>
      </c>
      <c r="E1388">
        <v>0</v>
      </c>
      <c r="F1388" s="520" t="s">
        <v>476</v>
      </c>
      <c r="G1388">
        <v>0</v>
      </c>
      <c r="H1388" s="520" t="s">
        <v>476</v>
      </c>
      <c r="I1388">
        <v>0</v>
      </c>
    </row>
    <row r="1389" spans="3:9">
      <c r="C1389" s="520" t="s">
        <v>2594</v>
      </c>
      <c r="D1389" s="520" t="s">
        <v>2595</v>
      </c>
      <c r="E1389">
        <v>0</v>
      </c>
      <c r="F1389" s="520" t="s">
        <v>476</v>
      </c>
      <c r="G1389">
        <v>0</v>
      </c>
      <c r="H1389" s="520" t="s">
        <v>476</v>
      </c>
      <c r="I1389">
        <v>0</v>
      </c>
    </row>
    <row r="1390" spans="3:9">
      <c r="C1390" s="520" t="s">
        <v>2596</v>
      </c>
      <c r="D1390" s="520" t="s">
        <v>2597</v>
      </c>
      <c r="E1390">
        <v>508247.37216872559</v>
      </c>
      <c r="F1390">
        <v>604324.32939894416</v>
      </c>
      <c r="G1390">
        <v>508247.37216872559</v>
      </c>
      <c r="H1390">
        <v>604324.32939894416</v>
      </c>
      <c r="I1390">
        <v>96076.95723021857</v>
      </c>
    </row>
    <row r="1391" spans="3:9">
      <c r="C1391" s="520" t="s">
        <v>2598</v>
      </c>
      <c r="D1391" s="520" t="s">
        <v>2599</v>
      </c>
      <c r="E1391" s="520" t="s">
        <v>476</v>
      </c>
      <c r="F1391" s="520" t="s">
        <v>476</v>
      </c>
      <c r="G1391" s="520" t="s">
        <v>476</v>
      </c>
      <c r="H1391" s="520" t="s">
        <v>476</v>
      </c>
      <c r="I1391" s="520" t="s">
        <v>476</v>
      </c>
    </row>
    <row r="1392" spans="3:9">
      <c r="C1392" s="520" t="s">
        <v>2600</v>
      </c>
      <c r="D1392" s="520" t="s">
        <v>2601</v>
      </c>
      <c r="E1392" s="520" t="s">
        <v>476</v>
      </c>
      <c r="F1392" s="520" t="s">
        <v>476</v>
      </c>
      <c r="G1392" s="520" t="s">
        <v>476</v>
      </c>
      <c r="H1392" s="520" t="s">
        <v>476</v>
      </c>
      <c r="I1392" s="520" t="s">
        <v>476</v>
      </c>
    </row>
    <row r="1393" spans="3:9">
      <c r="C1393" s="520" t="s">
        <v>1340</v>
      </c>
      <c r="D1393" s="520" t="s">
        <v>1341</v>
      </c>
      <c r="E1393">
        <v>6828.4530755934102</v>
      </c>
      <c r="F1393">
        <v>2219419.9026037902</v>
      </c>
      <c r="G1393">
        <v>6828.4530755934102</v>
      </c>
      <c r="H1393">
        <v>2219419.9026037902</v>
      </c>
      <c r="I1393">
        <v>2212591.4495281968</v>
      </c>
    </row>
    <row r="1394" spans="3:9">
      <c r="C1394" s="520" t="s">
        <v>3585</v>
      </c>
      <c r="D1394" s="520" t="s">
        <v>3586</v>
      </c>
      <c r="E1394">
        <v>0</v>
      </c>
      <c r="F1394" s="520" t="s">
        <v>476</v>
      </c>
      <c r="G1394">
        <v>0</v>
      </c>
      <c r="H1394" s="520" t="s">
        <v>476</v>
      </c>
      <c r="I1394">
        <v>0</v>
      </c>
    </row>
    <row r="1395" spans="3:9">
      <c r="C1395" s="520" t="s">
        <v>3587</v>
      </c>
      <c r="D1395" s="520" t="s">
        <v>3588</v>
      </c>
      <c r="E1395">
        <v>121401.5513345448</v>
      </c>
      <c r="F1395">
        <v>121401.5513345448</v>
      </c>
      <c r="G1395">
        <v>121401.5513345448</v>
      </c>
      <c r="H1395">
        <v>121401.5513345448</v>
      </c>
      <c r="I1395">
        <v>0</v>
      </c>
    </row>
    <row r="1396" spans="3:9">
      <c r="C1396" s="520" t="s">
        <v>3589</v>
      </c>
      <c r="D1396" s="520" t="s">
        <v>3590</v>
      </c>
      <c r="E1396">
        <v>-121401.5513345448</v>
      </c>
      <c r="F1396" s="520" t="s">
        <v>476</v>
      </c>
      <c r="G1396">
        <v>-121401.5513345448</v>
      </c>
      <c r="H1396" s="520" t="s">
        <v>476</v>
      </c>
      <c r="I1396">
        <v>121401.5513345448</v>
      </c>
    </row>
    <row r="1397" spans="3:9">
      <c r="C1397" s="520" t="s">
        <v>3591</v>
      </c>
      <c r="D1397" s="520" t="s">
        <v>3592</v>
      </c>
      <c r="E1397">
        <v>0</v>
      </c>
      <c r="F1397" s="520" t="s">
        <v>476</v>
      </c>
      <c r="G1397">
        <v>0</v>
      </c>
      <c r="H1397" s="520" t="s">
        <v>476</v>
      </c>
      <c r="I1397">
        <v>0</v>
      </c>
    </row>
    <row r="1398" spans="3:9">
      <c r="C1398" s="520" t="s">
        <v>1243</v>
      </c>
      <c r="D1398" s="520" t="s">
        <v>1244</v>
      </c>
      <c r="E1398">
        <v>0</v>
      </c>
      <c r="F1398">
        <v>121401.5513345448</v>
      </c>
      <c r="G1398">
        <v>0</v>
      </c>
      <c r="H1398">
        <v>121401.5513345448</v>
      </c>
      <c r="I1398">
        <v>121401.5513345448</v>
      </c>
    </row>
    <row r="1399" spans="3:9">
      <c r="C1399" s="520" t="s">
        <v>1174</v>
      </c>
      <c r="D1399" s="520" t="s">
        <v>1175</v>
      </c>
      <c r="E1399">
        <v>0</v>
      </c>
      <c r="F1399" s="520" t="s">
        <v>476</v>
      </c>
      <c r="G1399">
        <v>0</v>
      </c>
      <c r="H1399" s="520" t="s">
        <v>476</v>
      </c>
      <c r="I1399">
        <v>0</v>
      </c>
    </row>
    <row r="1400" spans="3:9">
      <c r="C1400" s="520" t="s">
        <v>1308</v>
      </c>
      <c r="D1400" s="520" t="s">
        <v>1346</v>
      </c>
      <c r="E1400">
        <v>0</v>
      </c>
      <c r="F1400" s="520" t="s">
        <v>476</v>
      </c>
      <c r="G1400">
        <v>0</v>
      </c>
      <c r="H1400" s="520" t="s">
        <v>476</v>
      </c>
      <c r="I1400">
        <v>0</v>
      </c>
    </row>
    <row r="1401" spans="3:9">
      <c r="C1401" s="520" t="s">
        <v>2602</v>
      </c>
      <c r="D1401" s="520" t="s">
        <v>2603</v>
      </c>
      <c r="E1401">
        <v>0</v>
      </c>
      <c r="F1401" s="520" t="s">
        <v>476</v>
      </c>
      <c r="G1401">
        <v>0</v>
      </c>
      <c r="H1401" s="520" t="s">
        <v>476</v>
      </c>
      <c r="I1401">
        <v>0</v>
      </c>
    </row>
    <row r="1402" spans="3:9">
      <c r="C1402" s="520" t="s">
        <v>2604</v>
      </c>
      <c r="D1402" s="520" t="s">
        <v>2605</v>
      </c>
      <c r="E1402">
        <v>0</v>
      </c>
      <c r="F1402" s="520" t="s">
        <v>476</v>
      </c>
      <c r="G1402">
        <v>0</v>
      </c>
      <c r="H1402" s="520" t="s">
        <v>476</v>
      </c>
      <c r="I1402">
        <v>0</v>
      </c>
    </row>
    <row r="1403" spans="3:9">
      <c r="C1403" s="520" t="s">
        <v>2606</v>
      </c>
      <c r="D1403" s="520" t="s">
        <v>2607</v>
      </c>
      <c r="E1403">
        <v>0</v>
      </c>
      <c r="F1403" s="520" t="s">
        <v>476</v>
      </c>
      <c r="G1403">
        <v>0</v>
      </c>
      <c r="H1403" s="520" t="s">
        <v>476</v>
      </c>
      <c r="I1403">
        <v>0</v>
      </c>
    </row>
    <row r="1404" spans="3:9">
      <c r="C1404" s="520" t="s">
        <v>2608</v>
      </c>
      <c r="D1404" s="520" t="s">
        <v>2609</v>
      </c>
      <c r="E1404">
        <v>0</v>
      </c>
      <c r="F1404" s="520" t="s">
        <v>476</v>
      </c>
      <c r="G1404">
        <v>0</v>
      </c>
      <c r="H1404" s="520" t="s">
        <v>476</v>
      </c>
      <c r="I1404">
        <v>0</v>
      </c>
    </row>
    <row r="1405" spans="3:9">
      <c r="C1405" s="520" t="s">
        <v>2610</v>
      </c>
      <c r="D1405" s="520" t="s">
        <v>2611</v>
      </c>
      <c r="E1405">
        <v>0</v>
      </c>
      <c r="F1405" s="520" t="s">
        <v>476</v>
      </c>
      <c r="G1405">
        <v>0</v>
      </c>
      <c r="H1405" s="520" t="s">
        <v>476</v>
      </c>
      <c r="I1405">
        <v>0</v>
      </c>
    </row>
    <row r="1406" spans="3:9">
      <c r="C1406" s="520" t="s">
        <v>2612</v>
      </c>
      <c r="D1406" s="520" t="s">
        <v>2613</v>
      </c>
      <c r="E1406">
        <v>0</v>
      </c>
      <c r="F1406" s="520" t="s">
        <v>476</v>
      </c>
      <c r="G1406">
        <v>0</v>
      </c>
      <c r="H1406" s="520" t="s">
        <v>476</v>
      </c>
      <c r="I1406">
        <v>0</v>
      </c>
    </row>
    <row r="1407" spans="3:9">
      <c r="C1407" s="520" t="s">
        <v>2614</v>
      </c>
      <c r="D1407" s="520" t="s">
        <v>2615</v>
      </c>
      <c r="E1407">
        <v>0</v>
      </c>
      <c r="F1407" s="520" t="s">
        <v>476</v>
      </c>
      <c r="G1407">
        <v>0</v>
      </c>
      <c r="H1407" s="520" t="s">
        <v>476</v>
      </c>
      <c r="I1407">
        <v>0</v>
      </c>
    </row>
    <row r="1408" spans="3:9">
      <c r="C1408" s="520" t="s">
        <v>2616</v>
      </c>
      <c r="D1408" s="520" t="s">
        <v>2617</v>
      </c>
      <c r="E1408">
        <v>0</v>
      </c>
      <c r="F1408" s="520" t="s">
        <v>476</v>
      </c>
      <c r="G1408">
        <v>0</v>
      </c>
      <c r="H1408" s="520" t="s">
        <v>476</v>
      </c>
      <c r="I1408">
        <v>0</v>
      </c>
    </row>
    <row r="1409" spans="3:9">
      <c r="C1409" s="520" t="s">
        <v>789</v>
      </c>
      <c r="D1409" s="520" t="s">
        <v>790</v>
      </c>
      <c r="E1409">
        <v>-2000</v>
      </c>
      <c r="F1409" s="520" t="s">
        <v>476</v>
      </c>
      <c r="G1409">
        <v>-2000</v>
      </c>
      <c r="H1409" s="520" t="s">
        <v>476</v>
      </c>
      <c r="I1409">
        <v>2000</v>
      </c>
    </row>
    <row r="1410" spans="3:9">
      <c r="C1410" s="520" t="s">
        <v>2618</v>
      </c>
      <c r="D1410" s="520" t="s">
        <v>2619</v>
      </c>
      <c r="E1410">
        <v>0</v>
      </c>
      <c r="F1410" s="520" t="s">
        <v>476</v>
      </c>
      <c r="G1410">
        <v>0</v>
      </c>
      <c r="H1410" s="520" t="s">
        <v>476</v>
      </c>
      <c r="I1410">
        <v>0</v>
      </c>
    </row>
    <row r="1411" spans="3:9">
      <c r="C1411" s="520" t="s">
        <v>791</v>
      </c>
      <c r="D1411" s="520" t="s">
        <v>792</v>
      </c>
      <c r="E1411">
        <v>989715.24588499952</v>
      </c>
      <c r="F1411">
        <v>866462.3558849995</v>
      </c>
      <c r="G1411">
        <v>989715.24588499952</v>
      </c>
      <c r="H1411">
        <v>866462.3558849995</v>
      </c>
      <c r="I1411">
        <v>-123252.89000000001</v>
      </c>
    </row>
    <row r="1412" spans="3:9">
      <c r="C1412" s="520" t="s">
        <v>18</v>
      </c>
      <c r="D1412" s="520" t="s">
        <v>891</v>
      </c>
      <c r="E1412">
        <v>-852820.42588499957</v>
      </c>
      <c r="F1412" s="520" t="s">
        <v>476</v>
      </c>
      <c r="G1412">
        <v>-852820.42588499957</v>
      </c>
      <c r="H1412" s="520" t="s">
        <v>476</v>
      </c>
      <c r="I1412">
        <v>852820.42588499957</v>
      </c>
    </row>
    <row r="1413" spans="3:9">
      <c r="C1413" s="520" t="s">
        <v>19</v>
      </c>
      <c r="D1413" s="520" t="s">
        <v>892</v>
      </c>
      <c r="E1413">
        <v>-2000</v>
      </c>
      <c r="F1413" s="520" t="s">
        <v>476</v>
      </c>
      <c r="G1413">
        <v>-2000</v>
      </c>
      <c r="H1413" s="520" t="s">
        <v>476</v>
      </c>
      <c r="I1413">
        <v>2000</v>
      </c>
    </row>
    <row r="1414" spans="3:9">
      <c r="C1414" s="520" t="s">
        <v>2620</v>
      </c>
      <c r="D1414" s="520" t="s">
        <v>2621</v>
      </c>
      <c r="E1414">
        <v>0</v>
      </c>
      <c r="F1414" s="520" t="s">
        <v>476</v>
      </c>
      <c r="G1414">
        <v>0</v>
      </c>
      <c r="H1414" s="520" t="s">
        <v>476</v>
      </c>
      <c r="I1414">
        <v>0</v>
      </c>
    </row>
    <row r="1415" spans="3:9">
      <c r="C1415" s="520" t="s">
        <v>793</v>
      </c>
      <c r="D1415" s="520" t="s">
        <v>794</v>
      </c>
      <c r="E1415">
        <v>0</v>
      </c>
      <c r="F1415" s="520" t="s">
        <v>476</v>
      </c>
      <c r="G1415">
        <v>0</v>
      </c>
      <c r="H1415" s="520" t="s">
        <v>476</v>
      </c>
      <c r="I1415">
        <v>0</v>
      </c>
    </row>
    <row r="1416" spans="3:9">
      <c r="C1416" s="520" t="s">
        <v>498</v>
      </c>
      <c r="D1416" s="520" t="s">
        <v>499</v>
      </c>
      <c r="E1416">
        <v>-4800</v>
      </c>
      <c r="F1416" s="520" t="s">
        <v>476</v>
      </c>
      <c r="G1416">
        <v>-4800</v>
      </c>
      <c r="H1416" s="520" t="s">
        <v>476</v>
      </c>
      <c r="I1416">
        <v>4800</v>
      </c>
    </row>
    <row r="1417" spans="3:9">
      <c r="C1417" s="520" t="s">
        <v>2622</v>
      </c>
      <c r="D1417" s="520" t="s">
        <v>2623</v>
      </c>
      <c r="E1417">
        <v>0</v>
      </c>
      <c r="F1417" s="520" t="s">
        <v>476</v>
      </c>
      <c r="G1417">
        <v>0</v>
      </c>
      <c r="H1417" s="520" t="s">
        <v>476</v>
      </c>
      <c r="I1417">
        <v>0</v>
      </c>
    </row>
    <row r="1418" spans="3:9">
      <c r="C1418" s="520" t="s">
        <v>20</v>
      </c>
      <c r="D1418" s="520" t="s">
        <v>601</v>
      </c>
      <c r="E1418">
        <v>-2000</v>
      </c>
      <c r="F1418" s="520" t="s">
        <v>476</v>
      </c>
      <c r="G1418">
        <v>-2000</v>
      </c>
      <c r="H1418" s="520" t="s">
        <v>476</v>
      </c>
      <c r="I1418">
        <v>2000</v>
      </c>
    </row>
    <row r="1419" spans="3:9">
      <c r="C1419" s="520" t="s">
        <v>1023</v>
      </c>
      <c r="D1419" s="520" t="s">
        <v>1024</v>
      </c>
      <c r="E1419">
        <v>0</v>
      </c>
      <c r="F1419" s="520" t="s">
        <v>476</v>
      </c>
      <c r="G1419">
        <v>0</v>
      </c>
      <c r="H1419" s="520" t="s">
        <v>476</v>
      </c>
      <c r="I1419">
        <v>0</v>
      </c>
    </row>
    <row r="1420" spans="3:9">
      <c r="C1420" s="520" t="s">
        <v>21</v>
      </c>
      <c r="D1420" s="520" t="s">
        <v>602</v>
      </c>
      <c r="E1420">
        <v>-36800</v>
      </c>
      <c r="F1420" s="520" t="s">
        <v>476</v>
      </c>
      <c r="G1420">
        <v>-36800</v>
      </c>
      <c r="H1420" s="520" t="s">
        <v>476</v>
      </c>
      <c r="I1420">
        <v>36800</v>
      </c>
    </row>
    <row r="1421" spans="3:9">
      <c r="C1421" s="520" t="s">
        <v>2624</v>
      </c>
      <c r="D1421" s="520" t="s">
        <v>2625</v>
      </c>
      <c r="E1421">
        <v>0</v>
      </c>
      <c r="F1421" s="520" t="s">
        <v>476</v>
      </c>
      <c r="G1421">
        <v>0</v>
      </c>
      <c r="H1421" s="520" t="s">
        <v>476</v>
      </c>
      <c r="I1421">
        <v>0</v>
      </c>
    </row>
    <row r="1422" spans="3:9">
      <c r="C1422" s="520" t="s">
        <v>2626</v>
      </c>
      <c r="D1422" s="520" t="s">
        <v>2627</v>
      </c>
      <c r="E1422">
        <v>0</v>
      </c>
      <c r="F1422" s="520" t="s">
        <v>476</v>
      </c>
      <c r="G1422">
        <v>0</v>
      </c>
      <c r="H1422" s="520" t="s">
        <v>476</v>
      </c>
      <c r="I1422">
        <v>0</v>
      </c>
    </row>
    <row r="1423" spans="3:9">
      <c r="C1423" s="520" t="s">
        <v>500</v>
      </c>
      <c r="D1423" s="520" t="s">
        <v>513</v>
      </c>
      <c r="E1423">
        <v>-69294.820000000007</v>
      </c>
      <c r="F1423" s="520" t="s">
        <v>476</v>
      </c>
      <c r="G1423">
        <v>-69294.820000000007</v>
      </c>
      <c r="H1423" s="520" t="s">
        <v>476</v>
      </c>
      <c r="I1423">
        <v>69294.820000000007</v>
      </c>
    </row>
    <row r="1424" spans="3:9">
      <c r="C1424" s="520" t="s">
        <v>2628</v>
      </c>
      <c r="D1424" s="520" t="s">
        <v>2629</v>
      </c>
      <c r="E1424">
        <v>0</v>
      </c>
      <c r="F1424" s="520" t="s">
        <v>476</v>
      </c>
      <c r="G1424">
        <v>0</v>
      </c>
      <c r="H1424" s="520" t="s">
        <v>476</v>
      </c>
      <c r="I1424">
        <v>0</v>
      </c>
    </row>
    <row r="1425" spans="3:9">
      <c r="C1425" s="520" t="s">
        <v>501</v>
      </c>
      <c r="D1425" s="520" t="s">
        <v>502</v>
      </c>
      <c r="E1425">
        <v>-20000</v>
      </c>
      <c r="F1425" s="520" t="s">
        <v>476</v>
      </c>
      <c r="G1425">
        <v>-20000</v>
      </c>
      <c r="H1425" s="520" t="s">
        <v>476</v>
      </c>
      <c r="I1425">
        <v>20000</v>
      </c>
    </row>
    <row r="1426" spans="3:9">
      <c r="C1426" s="520" t="s">
        <v>1342</v>
      </c>
      <c r="D1426" s="520" t="s">
        <v>311</v>
      </c>
      <c r="E1426">
        <v>-5.8207660913467407E-11</v>
      </c>
      <c r="F1426">
        <v>866462.3558849995</v>
      </c>
      <c r="G1426">
        <v>-5.8207660913467407E-11</v>
      </c>
      <c r="H1426">
        <v>866462.3558849995</v>
      </c>
      <c r="I1426">
        <v>866462.3558849995</v>
      </c>
    </row>
    <row r="1427" spans="3:9">
      <c r="C1427" s="520" t="s">
        <v>2630</v>
      </c>
      <c r="D1427" s="520" t="s">
        <v>2631</v>
      </c>
      <c r="E1427">
        <v>0</v>
      </c>
      <c r="F1427" s="520" t="s">
        <v>476</v>
      </c>
      <c r="G1427">
        <v>0</v>
      </c>
      <c r="H1427" s="520" t="s">
        <v>476</v>
      </c>
      <c r="I1427">
        <v>0</v>
      </c>
    </row>
    <row r="1428" spans="3:9">
      <c r="C1428" s="520" t="s">
        <v>2632</v>
      </c>
      <c r="D1428" s="520" t="s">
        <v>2633</v>
      </c>
      <c r="E1428">
        <v>0</v>
      </c>
      <c r="F1428" s="520" t="s">
        <v>476</v>
      </c>
      <c r="G1428">
        <v>0</v>
      </c>
      <c r="H1428" s="520" t="s">
        <v>476</v>
      </c>
      <c r="I1428">
        <v>0</v>
      </c>
    </row>
    <row r="1429" spans="3:9">
      <c r="C1429" s="520" t="s">
        <v>2634</v>
      </c>
      <c r="D1429" s="520" t="s">
        <v>2635</v>
      </c>
      <c r="E1429">
        <v>-6057.1741806815107</v>
      </c>
      <c r="F1429" s="520" t="s">
        <v>476</v>
      </c>
      <c r="G1429">
        <v>-6057.1741806815107</v>
      </c>
      <c r="H1429" s="520" t="s">
        <v>476</v>
      </c>
      <c r="I1429">
        <v>6057.1741806815107</v>
      </c>
    </row>
    <row r="1430" spans="3:9">
      <c r="C1430" s="520" t="s">
        <v>2636</v>
      </c>
      <c r="D1430" s="520" t="s">
        <v>2637</v>
      </c>
      <c r="E1430">
        <v>0</v>
      </c>
      <c r="F1430" s="520" t="s">
        <v>476</v>
      </c>
      <c r="G1430">
        <v>0</v>
      </c>
      <c r="H1430" s="520" t="s">
        <v>476</v>
      </c>
      <c r="I1430">
        <v>0</v>
      </c>
    </row>
    <row r="1431" spans="3:9">
      <c r="C1431" s="520" t="s">
        <v>2638</v>
      </c>
      <c r="D1431" s="520" t="s">
        <v>2639</v>
      </c>
      <c r="E1431">
        <v>0</v>
      </c>
      <c r="F1431" s="520" t="s">
        <v>476</v>
      </c>
      <c r="G1431">
        <v>0</v>
      </c>
      <c r="H1431" s="520" t="s">
        <v>476</v>
      </c>
      <c r="I1431">
        <v>0</v>
      </c>
    </row>
    <row r="1432" spans="3:9">
      <c r="C1432" s="520" t="s">
        <v>2640</v>
      </c>
      <c r="D1432" s="520" t="s">
        <v>2641</v>
      </c>
      <c r="E1432">
        <v>0</v>
      </c>
      <c r="F1432" s="520" t="s">
        <v>476</v>
      </c>
      <c r="G1432">
        <v>0</v>
      </c>
      <c r="H1432" s="520" t="s">
        <v>476</v>
      </c>
      <c r="I1432">
        <v>0</v>
      </c>
    </row>
    <row r="1433" spans="3:9">
      <c r="C1433" s="520" t="s">
        <v>2642</v>
      </c>
      <c r="D1433" s="520" t="s">
        <v>2643</v>
      </c>
      <c r="E1433">
        <v>0</v>
      </c>
      <c r="F1433" s="520" t="s">
        <v>476</v>
      </c>
      <c r="G1433">
        <v>0</v>
      </c>
      <c r="H1433" s="520" t="s">
        <v>476</v>
      </c>
      <c r="I1433">
        <v>0</v>
      </c>
    </row>
    <row r="1434" spans="3:9">
      <c r="C1434" s="520" t="s">
        <v>2644</v>
      </c>
      <c r="D1434" s="520" t="s">
        <v>2645</v>
      </c>
      <c r="E1434">
        <v>0</v>
      </c>
      <c r="F1434" s="520" t="s">
        <v>476</v>
      </c>
      <c r="G1434">
        <v>0</v>
      </c>
      <c r="H1434" s="520" t="s">
        <v>476</v>
      </c>
      <c r="I1434">
        <v>0</v>
      </c>
    </row>
    <row r="1435" spans="3:9">
      <c r="C1435" s="520" t="s">
        <v>2646</v>
      </c>
      <c r="D1435" s="520" t="s">
        <v>2647</v>
      </c>
      <c r="E1435">
        <v>0</v>
      </c>
      <c r="F1435" s="520" t="s">
        <v>476</v>
      </c>
      <c r="G1435">
        <v>0</v>
      </c>
      <c r="H1435" s="520" t="s">
        <v>476</v>
      </c>
      <c r="I1435">
        <v>0</v>
      </c>
    </row>
    <row r="1436" spans="3:9">
      <c r="C1436" s="520" t="s">
        <v>2648</v>
      </c>
      <c r="D1436" s="520" t="s">
        <v>2649</v>
      </c>
      <c r="E1436">
        <v>0</v>
      </c>
      <c r="F1436" s="520" t="s">
        <v>476</v>
      </c>
      <c r="G1436">
        <v>0</v>
      </c>
      <c r="H1436" s="520" t="s">
        <v>476</v>
      </c>
      <c r="I1436">
        <v>0</v>
      </c>
    </row>
    <row r="1437" spans="3:9">
      <c r="C1437" s="520" t="s">
        <v>2650</v>
      </c>
      <c r="D1437" s="520" t="s">
        <v>2651</v>
      </c>
      <c r="E1437">
        <v>6057.1741806815107</v>
      </c>
      <c r="F1437">
        <v>6057.1741806815107</v>
      </c>
      <c r="G1437">
        <v>6057.1741806815107</v>
      </c>
      <c r="H1437">
        <v>6057.1741806815107</v>
      </c>
      <c r="I1437">
        <v>0</v>
      </c>
    </row>
    <row r="1438" spans="3:9">
      <c r="C1438" s="520" t="s">
        <v>2652</v>
      </c>
      <c r="D1438" s="520" t="s">
        <v>2653</v>
      </c>
      <c r="E1438">
        <v>0</v>
      </c>
      <c r="F1438" s="520" t="s">
        <v>476</v>
      </c>
      <c r="G1438">
        <v>0</v>
      </c>
      <c r="H1438" s="520" t="s">
        <v>476</v>
      </c>
      <c r="I1438">
        <v>0</v>
      </c>
    </row>
    <row r="1439" spans="3:9">
      <c r="C1439" s="520" t="s">
        <v>2654</v>
      </c>
      <c r="D1439" s="520" t="s">
        <v>2655</v>
      </c>
      <c r="E1439">
        <v>0</v>
      </c>
      <c r="F1439" s="520" t="s">
        <v>476</v>
      </c>
      <c r="G1439">
        <v>0</v>
      </c>
      <c r="H1439" s="520" t="s">
        <v>476</v>
      </c>
      <c r="I1439">
        <v>0</v>
      </c>
    </row>
    <row r="1440" spans="3:9">
      <c r="C1440" s="520" t="s">
        <v>2656</v>
      </c>
      <c r="D1440" s="520" t="s">
        <v>2657</v>
      </c>
      <c r="E1440">
        <v>0</v>
      </c>
      <c r="F1440" s="520" t="s">
        <v>476</v>
      </c>
      <c r="G1440">
        <v>0</v>
      </c>
      <c r="H1440" s="520" t="s">
        <v>476</v>
      </c>
      <c r="I1440">
        <v>0</v>
      </c>
    </row>
    <row r="1441" spans="3:9">
      <c r="C1441" s="520" t="s">
        <v>2658</v>
      </c>
      <c r="D1441" s="520" t="s">
        <v>2659</v>
      </c>
      <c r="E1441">
        <v>0</v>
      </c>
      <c r="F1441" s="520" t="s">
        <v>476</v>
      </c>
      <c r="G1441">
        <v>0</v>
      </c>
      <c r="H1441" s="520" t="s">
        <v>476</v>
      </c>
      <c r="I1441">
        <v>0</v>
      </c>
    </row>
    <row r="1442" spans="3:9">
      <c r="C1442" s="520" t="s">
        <v>1034</v>
      </c>
      <c r="D1442" s="520" t="s">
        <v>1035</v>
      </c>
      <c r="E1442">
        <v>0</v>
      </c>
      <c r="F1442">
        <v>6057.1741806815107</v>
      </c>
      <c r="G1442">
        <v>0</v>
      </c>
      <c r="H1442">
        <v>6057.1741806815107</v>
      </c>
      <c r="I1442">
        <v>6057.1741806815107</v>
      </c>
    </row>
    <row r="1443" spans="3:9">
      <c r="C1443" s="520" t="s">
        <v>1302</v>
      </c>
      <c r="D1443" s="520" t="s">
        <v>1303</v>
      </c>
      <c r="E1443">
        <v>801.43994915101212</v>
      </c>
      <c r="F1443">
        <v>266932.41612454579</v>
      </c>
      <c r="G1443">
        <v>801.43994915101212</v>
      </c>
      <c r="H1443">
        <v>266932.41612454579</v>
      </c>
      <c r="I1443">
        <v>266130.97617539478</v>
      </c>
    </row>
    <row r="1444" spans="3:9">
      <c r="C1444" s="520" t="s">
        <v>1304</v>
      </c>
      <c r="D1444" s="520" t="s">
        <v>1305</v>
      </c>
      <c r="E1444">
        <v>0</v>
      </c>
      <c r="F1444" s="520" t="s">
        <v>476</v>
      </c>
      <c r="G1444">
        <v>0</v>
      </c>
      <c r="H1444" s="520" t="s">
        <v>476</v>
      </c>
      <c r="I1444">
        <v>0</v>
      </c>
    </row>
    <row r="1445" spans="3:9">
      <c r="C1445" s="520" t="s">
        <v>1306</v>
      </c>
      <c r="D1445" s="520" t="s">
        <v>1307</v>
      </c>
      <c r="E1445">
        <v>15691.275558044028</v>
      </c>
      <c r="F1445">
        <v>830511.60141509958</v>
      </c>
      <c r="G1445">
        <v>15691.275558044028</v>
      </c>
      <c r="H1445">
        <v>830511.60141509958</v>
      </c>
      <c r="I1445">
        <v>814820.32585705561</v>
      </c>
    </row>
    <row r="1446" spans="3:9">
      <c r="C1446" s="520" t="s">
        <v>1174</v>
      </c>
      <c r="D1446" s="520" t="s">
        <v>1175</v>
      </c>
      <c r="E1446">
        <v>0</v>
      </c>
      <c r="F1446" s="520" t="s">
        <v>476</v>
      </c>
      <c r="G1446">
        <v>0</v>
      </c>
      <c r="H1446" s="520" t="s">
        <v>476</v>
      </c>
      <c r="I1446">
        <v>0</v>
      </c>
    </row>
    <row r="1447" spans="3:9">
      <c r="C1447" s="520" t="s">
        <v>1308</v>
      </c>
      <c r="D1447" s="520" t="s">
        <v>1309</v>
      </c>
      <c r="E1447">
        <v>0</v>
      </c>
      <c r="F1447" s="520" t="s">
        <v>476</v>
      </c>
      <c r="G1447">
        <v>0</v>
      </c>
      <c r="H1447" s="520" t="s">
        <v>476</v>
      </c>
      <c r="I1447">
        <v>0</v>
      </c>
    </row>
    <row r="1448" spans="3:9">
      <c r="C1448" s="520" t="s">
        <v>1310</v>
      </c>
      <c r="D1448" s="520" t="s">
        <v>1311</v>
      </c>
      <c r="E1448">
        <v>0</v>
      </c>
      <c r="F1448" s="520" t="s">
        <v>476</v>
      </c>
      <c r="G1448">
        <v>0</v>
      </c>
      <c r="H1448" s="520" t="s">
        <v>476</v>
      </c>
      <c r="I1448">
        <v>0</v>
      </c>
    </row>
    <row r="1449" spans="3:9">
      <c r="C1449" s="520" t="s">
        <v>1312</v>
      </c>
      <c r="D1449" s="520" t="s">
        <v>1313</v>
      </c>
      <c r="E1449">
        <v>0</v>
      </c>
      <c r="F1449" s="520" t="s">
        <v>476</v>
      </c>
      <c r="G1449">
        <v>0</v>
      </c>
      <c r="H1449" s="520" t="s">
        <v>476</v>
      </c>
      <c r="I1449">
        <v>0</v>
      </c>
    </row>
    <row r="1450" spans="3:9">
      <c r="C1450" s="520" t="s">
        <v>1314</v>
      </c>
      <c r="D1450" s="520" t="s">
        <v>1315</v>
      </c>
      <c r="E1450">
        <v>0</v>
      </c>
      <c r="F1450">
        <v>8088772.3111716267</v>
      </c>
      <c r="G1450">
        <v>0</v>
      </c>
      <c r="H1450">
        <v>8088772.3111716267</v>
      </c>
      <c r="I1450">
        <v>8088772.3111716267</v>
      </c>
    </row>
    <row r="1451" spans="3:9">
      <c r="C1451" s="520" t="s">
        <v>1031</v>
      </c>
      <c r="D1451" s="520" t="s">
        <v>1032</v>
      </c>
      <c r="E1451">
        <v>2564825.868201551</v>
      </c>
      <c r="F1451">
        <v>14804400.478456059</v>
      </c>
      <c r="G1451">
        <v>2564825.868201551</v>
      </c>
      <c r="H1451">
        <v>14804400.478456059</v>
      </c>
      <c r="I1451">
        <v>12239574.610254508</v>
      </c>
    </row>
    <row r="1452" spans="3:9">
      <c r="C1452" s="520" t="s">
        <v>1316</v>
      </c>
      <c r="D1452" s="520" t="s">
        <v>1317</v>
      </c>
      <c r="E1452">
        <v>0</v>
      </c>
      <c r="F1452">
        <v>126500</v>
      </c>
      <c r="G1452">
        <v>0</v>
      </c>
      <c r="H1452">
        <v>126500</v>
      </c>
      <c r="I1452">
        <v>126500</v>
      </c>
    </row>
    <row r="1453" spans="3:9">
      <c r="C1453" s="520" t="s">
        <v>1318</v>
      </c>
      <c r="D1453" s="520" t="s">
        <v>1319</v>
      </c>
      <c r="E1453">
        <v>1.4551915228366852E-10</v>
      </c>
      <c r="F1453" s="520" t="s">
        <v>476</v>
      </c>
      <c r="G1453">
        <v>1.4551915228366852E-10</v>
      </c>
      <c r="H1453" s="520" t="s">
        <v>476</v>
      </c>
      <c r="I1453">
        <v>-1.4551915228366852E-10</v>
      </c>
    </row>
    <row r="1454" spans="3:9">
      <c r="C1454" s="520" t="s">
        <v>1320</v>
      </c>
      <c r="D1454" s="520" t="s">
        <v>1321</v>
      </c>
      <c r="E1454">
        <v>20595.440007975558</v>
      </c>
      <c r="F1454">
        <v>0</v>
      </c>
      <c r="G1454">
        <v>20595.440007975558</v>
      </c>
      <c r="H1454">
        <v>0</v>
      </c>
      <c r="I1454">
        <v>-20595.440007975558</v>
      </c>
    </row>
    <row r="1455" spans="3:9">
      <c r="C1455" s="520" t="s">
        <v>1322</v>
      </c>
      <c r="D1455" s="520" t="s">
        <v>1323</v>
      </c>
      <c r="E1455">
        <v>65218.893358590431</v>
      </c>
      <c r="F1455">
        <v>12689591.876228668</v>
      </c>
      <c r="G1455">
        <v>65218.893358590431</v>
      </c>
      <c r="H1455">
        <v>12689591.876228668</v>
      </c>
      <c r="I1455">
        <v>12624372.982870078</v>
      </c>
    </row>
    <row r="1456" spans="3:9">
      <c r="C1456" s="520" t="s">
        <v>1324</v>
      </c>
      <c r="D1456" s="520" t="s">
        <v>1325</v>
      </c>
      <c r="E1456">
        <v>-1.1641532182693481E-10</v>
      </c>
      <c r="F1456" s="520" t="s">
        <v>476</v>
      </c>
      <c r="G1456">
        <v>-1.1641532182693481E-10</v>
      </c>
      <c r="H1456" s="520" t="s">
        <v>476</v>
      </c>
      <c r="I1456">
        <v>1.1641532182693481E-10</v>
      </c>
    </row>
    <row r="1457" spans="3:9">
      <c r="C1457" s="520" t="s">
        <v>1326</v>
      </c>
      <c r="D1457" s="520" t="s">
        <v>1327</v>
      </c>
      <c r="E1457">
        <v>-3355569.0225488562</v>
      </c>
      <c r="F1457">
        <v>0</v>
      </c>
      <c r="G1457">
        <v>-3355569.0225488562</v>
      </c>
      <c r="H1457">
        <v>0</v>
      </c>
      <c r="I1457">
        <v>3355569.0225488562</v>
      </c>
    </row>
    <row r="1458" spans="3:9">
      <c r="C1458" s="520" t="s">
        <v>1328</v>
      </c>
      <c r="D1458" s="520" t="s">
        <v>1329</v>
      </c>
      <c r="E1458">
        <v>-4.8894435167312622E-9</v>
      </c>
      <c r="F1458">
        <v>19881812.816499818</v>
      </c>
      <c r="G1458">
        <v>-4.8894435167312622E-9</v>
      </c>
      <c r="H1458">
        <v>19881812.816499818</v>
      </c>
      <c r="I1458">
        <v>19881812.816499822</v>
      </c>
    </row>
    <row r="1459" spans="3:9">
      <c r="C1459" s="520" t="s">
        <v>1330</v>
      </c>
      <c r="D1459" s="520" t="s">
        <v>1331</v>
      </c>
      <c r="E1459">
        <v>11220.159288113238</v>
      </c>
      <c r="F1459">
        <v>1854244.2395878157</v>
      </c>
      <c r="G1459">
        <v>11220.159288113238</v>
      </c>
      <c r="H1459">
        <v>1854244.2395878157</v>
      </c>
      <c r="I1459">
        <v>1843024.0802997025</v>
      </c>
    </row>
    <row r="1460" spans="3:9">
      <c r="C1460" s="520" t="s">
        <v>1332</v>
      </c>
      <c r="D1460" s="520" t="s">
        <v>1333</v>
      </c>
      <c r="E1460">
        <v>-1.1641532182693481E-10</v>
      </c>
      <c r="F1460">
        <v>1750585.4597047959</v>
      </c>
      <c r="G1460">
        <v>-1.1641532182693481E-10</v>
      </c>
      <c r="H1460">
        <v>1750585.4597047959</v>
      </c>
      <c r="I1460">
        <v>1750585.4597047959</v>
      </c>
    </row>
    <row r="1461" spans="3:9">
      <c r="C1461" s="520" t="s">
        <v>1334</v>
      </c>
      <c r="D1461" s="520" t="s">
        <v>1335</v>
      </c>
      <c r="E1461">
        <v>-2.3283064365386963E-10</v>
      </c>
      <c r="F1461">
        <v>2589994.969882533</v>
      </c>
      <c r="G1461">
        <v>-2.3283064365386963E-10</v>
      </c>
      <c r="H1461">
        <v>2589994.969882533</v>
      </c>
      <c r="I1461">
        <v>2589994.969882533</v>
      </c>
    </row>
    <row r="1462" spans="3:9">
      <c r="C1462" s="520" t="s">
        <v>1336</v>
      </c>
      <c r="D1462" s="520" t="s">
        <v>1337</v>
      </c>
      <c r="E1462">
        <v>-2564825.8682015482</v>
      </c>
      <c r="F1462">
        <v>-6730744.9697424415</v>
      </c>
      <c r="G1462">
        <v>-2564825.8682015482</v>
      </c>
      <c r="H1462">
        <v>-6730744.9697424415</v>
      </c>
      <c r="I1462">
        <v>-4165919.1015408933</v>
      </c>
    </row>
    <row r="1463" spans="3:9">
      <c r="C1463" s="520" t="s">
        <v>1275</v>
      </c>
      <c r="D1463" s="520" t="s">
        <v>1276</v>
      </c>
      <c r="E1463">
        <v>2.9103830456733704E-11</v>
      </c>
      <c r="F1463">
        <v>281923.21261100227</v>
      </c>
      <c r="G1463">
        <v>2.9103830456733704E-11</v>
      </c>
      <c r="H1463">
        <v>281923.21261100227</v>
      </c>
      <c r="I1463">
        <v>281923.21261100227</v>
      </c>
    </row>
    <row r="1464" spans="3:9">
      <c r="C1464" s="520" t="s">
        <v>1247</v>
      </c>
      <c r="D1464" s="520" t="s">
        <v>1338</v>
      </c>
      <c r="E1464">
        <v>0</v>
      </c>
      <c r="F1464">
        <v>1738987.95</v>
      </c>
      <c r="G1464">
        <v>0</v>
      </c>
      <c r="H1464">
        <v>1738987.95</v>
      </c>
      <c r="I1464">
        <v>1738987.95</v>
      </c>
    </row>
    <row r="1465" spans="3:9">
      <c r="C1465" s="520" t="s">
        <v>1245</v>
      </c>
      <c r="D1465" s="520" t="s">
        <v>1246</v>
      </c>
      <c r="E1465">
        <v>2.9103830456733704E-11</v>
      </c>
      <c r="F1465">
        <v>507655.90857346053</v>
      </c>
      <c r="G1465">
        <v>2.9103830456733704E-11</v>
      </c>
      <c r="H1465">
        <v>507655.90857346053</v>
      </c>
      <c r="I1465">
        <v>507655.90857346053</v>
      </c>
    </row>
    <row r="1466" spans="3:9">
      <c r="C1466" s="520" t="s">
        <v>1033</v>
      </c>
      <c r="D1466" s="520" t="s">
        <v>1339</v>
      </c>
      <c r="E1466">
        <v>0</v>
      </c>
      <c r="F1466">
        <v>207211.56211234818</v>
      </c>
      <c r="G1466">
        <v>0</v>
      </c>
      <c r="H1466">
        <v>207211.56211234818</v>
      </c>
      <c r="I1466">
        <v>207211.56211234818</v>
      </c>
    </row>
    <row r="1467" spans="3:9">
      <c r="C1467" s="520" t="s">
        <v>1340</v>
      </c>
      <c r="D1467" s="520" t="s">
        <v>1341</v>
      </c>
      <c r="E1467">
        <v>6828.4530755934102</v>
      </c>
      <c r="F1467">
        <v>2219419.9026037902</v>
      </c>
      <c r="G1467">
        <v>6828.4530755934102</v>
      </c>
      <c r="H1467">
        <v>2219419.9026037902</v>
      </c>
      <c r="I1467">
        <v>2212591.4495281968</v>
      </c>
    </row>
    <row r="1468" spans="3:9">
      <c r="C1468" s="520" t="s">
        <v>1243</v>
      </c>
      <c r="D1468" s="520" t="s">
        <v>1244</v>
      </c>
      <c r="E1468">
        <v>0</v>
      </c>
      <c r="F1468">
        <v>121401.5513345448</v>
      </c>
      <c r="G1468">
        <v>0</v>
      </c>
      <c r="H1468">
        <v>121401.5513345448</v>
      </c>
      <c r="I1468">
        <v>121401.5513345448</v>
      </c>
    </row>
    <row r="1469" spans="3:9">
      <c r="C1469" s="520" t="s">
        <v>1174</v>
      </c>
      <c r="D1469" s="520" t="s">
        <v>1175</v>
      </c>
      <c r="E1469">
        <v>0</v>
      </c>
      <c r="F1469" s="520" t="s">
        <v>476</v>
      </c>
      <c r="G1469">
        <v>0</v>
      </c>
      <c r="H1469" s="520" t="s">
        <v>476</v>
      </c>
      <c r="I1469">
        <v>0</v>
      </c>
    </row>
    <row r="1470" spans="3:9">
      <c r="C1470" s="520" t="s">
        <v>1308</v>
      </c>
      <c r="D1470" s="520" t="s">
        <v>1309</v>
      </c>
      <c r="E1470">
        <v>0</v>
      </c>
      <c r="F1470" s="520" t="s">
        <v>476</v>
      </c>
      <c r="G1470">
        <v>0</v>
      </c>
      <c r="H1470" s="520" t="s">
        <v>476</v>
      </c>
      <c r="I1470">
        <v>0</v>
      </c>
    </row>
    <row r="1471" spans="3:9">
      <c r="C1471" s="520" t="s">
        <v>1342</v>
      </c>
      <c r="D1471" s="520" t="s">
        <v>311</v>
      </c>
      <c r="E1471">
        <v>-5.8207660913467407E-11</v>
      </c>
      <c r="F1471">
        <v>866462.3558849995</v>
      </c>
      <c r="G1471">
        <v>-5.8207660913467407E-11</v>
      </c>
      <c r="H1471">
        <v>866462.3558849995</v>
      </c>
      <c r="I1471">
        <v>866462.3558849995</v>
      </c>
    </row>
    <row r="1472" spans="3:9">
      <c r="C1472" s="520" t="s">
        <v>1034</v>
      </c>
      <c r="D1472" s="520" t="s">
        <v>1035</v>
      </c>
      <c r="E1472">
        <v>0</v>
      </c>
      <c r="F1472">
        <v>6057.1741806815107</v>
      </c>
      <c r="G1472">
        <v>0</v>
      </c>
      <c r="H1472">
        <v>6057.1741806815107</v>
      </c>
      <c r="I1472">
        <v>6057.1741806815107</v>
      </c>
    </row>
    <row r="1473" spans="3:9">
      <c r="C1473" s="520" t="s">
        <v>252</v>
      </c>
      <c r="D1473" s="520" t="s">
        <v>253</v>
      </c>
      <c r="E1473">
        <v>-3235213.361311391</v>
      </c>
      <c r="F1473">
        <v>62101720.816629343</v>
      </c>
      <c r="G1473">
        <v>-3235213.361311391</v>
      </c>
      <c r="H1473">
        <v>62101720.816629343</v>
      </c>
      <c r="I1473">
        <v>65336934.177940734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6" tint="0.59999389629810485"/>
    <pageSetUpPr fitToPage="1"/>
  </sheetPr>
  <dimension ref="A1:E18"/>
  <sheetViews>
    <sheetView zoomScaleNormal="100" workbookViewId="0">
      <selection activeCell="E17" sqref="E17"/>
    </sheetView>
  </sheetViews>
  <sheetFormatPr defaultColWidth="8.85546875" defaultRowHeight="12.75"/>
  <cols>
    <col min="1" max="1" width="16.5703125" style="14" customWidth="1"/>
    <col min="2" max="2" width="11.42578125" style="14" customWidth="1"/>
    <col min="3" max="5" width="11.140625" style="14" customWidth="1"/>
    <col min="6" max="16384" width="8.85546875" style="12"/>
  </cols>
  <sheetData>
    <row r="1" spans="1:5" ht="15.75">
      <c r="A1" s="9" t="s">
        <v>470</v>
      </c>
    </row>
    <row r="2" spans="1:5" ht="15.75">
      <c r="A2" s="9" t="s">
        <v>1292</v>
      </c>
    </row>
    <row r="3" spans="1:5" ht="15.75">
      <c r="A3" s="9" t="s">
        <v>194</v>
      </c>
    </row>
    <row r="4" spans="1:5" ht="13.5" thickBot="1">
      <c r="A4" s="15"/>
    </row>
    <row r="5" spans="1:5" s="3" customFormat="1" ht="13.5" thickBot="1">
      <c r="A5" s="14" t="s">
        <v>687</v>
      </c>
      <c r="B5" s="5"/>
      <c r="D5" s="362">
        <v>0.05</v>
      </c>
    </row>
    <row r="6" spans="1:5">
      <c r="A6" s="15"/>
    </row>
    <row r="7" spans="1:5" ht="25.5">
      <c r="A7" s="199"/>
      <c r="B7" s="200"/>
      <c r="C7" s="204" t="s">
        <v>325</v>
      </c>
      <c r="D7" s="227" t="s">
        <v>721</v>
      </c>
      <c r="E7" s="228" t="s">
        <v>688</v>
      </c>
    </row>
    <row r="8" spans="1:5">
      <c r="A8" s="193" t="s">
        <v>691</v>
      </c>
      <c r="B8" s="194" t="s">
        <v>230</v>
      </c>
      <c r="C8" s="202">
        <v>14861810.203068912</v>
      </c>
      <c r="D8" s="203">
        <v>743090.51015344565</v>
      </c>
      <c r="E8" s="210">
        <v>14118719.692915466</v>
      </c>
    </row>
    <row r="9" spans="1:5">
      <c r="A9" s="195" t="s">
        <v>323</v>
      </c>
      <c r="B9" s="196" t="s">
        <v>229</v>
      </c>
      <c r="C9" s="183">
        <v>2616118.8608274441</v>
      </c>
      <c r="D9" s="181">
        <v>130805.94304137221</v>
      </c>
      <c r="E9" s="211">
        <v>2485312.917786072</v>
      </c>
    </row>
    <row r="10" spans="1:5">
      <c r="A10" s="195" t="s">
        <v>708</v>
      </c>
      <c r="B10" s="196" t="s">
        <v>228</v>
      </c>
      <c r="C10" s="183">
        <v>834544.13549584476</v>
      </c>
      <c r="D10" s="181">
        <v>41727.206774792241</v>
      </c>
      <c r="E10" s="211">
        <v>792816.92872105248</v>
      </c>
    </row>
    <row r="11" spans="1:5">
      <c r="A11" s="195" t="s">
        <v>650</v>
      </c>
      <c r="B11" s="196" t="s">
        <v>231</v>
      </c>
      <c r="C11" s="183">
        <v>1084837.2352722618</v>
      </c>
      <c r="D11" s="181">
        <v>54241.861763613095</v>
      </c>
      <c r="E11" s="211">
        <v>1030595.3735086487</v>
      </c>
    </row>
    <row r="12" spans="1:5">
      <c r="A12" s="195" t="s">
        <v>725</v>
      </c>
      <c r="B12" s="196" t="s">
        <v>232</v>
      </c>
      <c r="C12" s="183">
        <v>678940.39060792967</v>
      </c>
      <c r="D12" s="181">
        <v>33947.019530396487</v>
      </c>
      <c r="E12" s="211">
        <v>644993.37107753323</v>
      </c>
    </row>
    <row r="13" spans="1:5">
      <c r="A13" s="195" t="s">
        <v>617</v>
      </c>
      <c r="B13" s="196" t="s">
        <v>233</v>
      </c>
      <c r="C13" s="183">
        <v>54058.779766799889</v>
      </c>
      <c r="D13" s="181">
        <v>2702.9389883399945</v>
      </c>
      <c r="E13" s="211">
        <v>51355.840778459897</v>
      </c>
    </row>
    <row r="14" spans="1:5">
      <c r="A14" s="195" t="s">
        <v>616</v>
      </c>
      <c r="B14" s="196" t="s">
        <v>320</v>
      </c>
      <c r="C14" s="183">
        <v>25927.237994721363</v>
      </c>
      <c r="D14" s="181">
        <v>1296.3618997360682</v>
      </c>
      <c r="E14" s="211">
        <v>24630.876094985295</v>
      </c>
    </row>
    <row r="15" spans="1:5">
      <c r="A15" s="195" t="s">
        <v>689</v>
      </c>
      <c r="B15" s="196" t="s">
        <v>234</v>
      </c>
      <c r="C15" s="183">
        <v>80026.377779439412</v>
      </c>
      <c r="D15" s="181">
        <v>4001.3188889719709</v>
      </c>
      <c r="E15" s="211">
        <v>76025.058890467437</v>
      </c>
    </row>
    <row r="16" spans="1:5">
      <c r="A16" s="193" t="s">
        <v>141</v>
      </c>
      <c r="B16" s="194"/>
      <c r="C16" s="215">
        <v>20236263.22081336</v>
      </c>
      <c r="D16" s="361">
        <v>1011813.1610406677</v>
      </c>
      <c r="E16" s="210">
        <v>19224450.059772681</v>
      </c>
    </row>
    <row r="17" spans="1:5">
      <c r="A17" s="197" t="s">
        <v>324</v>
      </c>
      <c r="B17" s="198" t="s">
        <v>321</v>
      </c>
      <c r="C17" s="192">
        <v>3909783.9451168352</v>
      </c>
      <c r="D17" s="181">
        <v>195489.19725584178</v>
      </c>
      <c r="E17" s="211">
        <v>3714294.7478609933</v>
      </c>
    </row>
    <row r="18" spans="1:5">
      <c r="A18" s="199" t="s">
        <v>739</v>
      </c>
      <c r="B18" s="200"/>
      <c r="C18" s="201">
        <v>24146047.165930197</v>
      </c>
      <c r="D18" s="208">
        <v>1207302.3582965094</v>
      </c>
      <c r="E18" s="209">
        <v>22938744.807633676</v>
      </c>
    </row>
  </sheetData>
  <phoneticPr fontId="0" type="noConversion"/>
  <pageMargins left="0.41" right="0.19685039370078741" top="0.33" bottom="0.15748031496062992" header="0.15748031496062992" footer="0.15748031496062992"/>
  <pageSetup paperSize="9" orientation="landscape" r:id="rId1"/>
  <headerFooter alignWithMargins="0">
    <oddFooter>&amp;L&amp;D &amp;T&amp;R&amp;F &amp;A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theme="6" tint="0.59999389629810485"/>
    <pageSetUpPr fitToPage="1"/>
  </sheetPr>
  <dimension ref="A1:AW134"/>
  <sheetViews>
    <sheetView zoomScaleNormal="100" workbookViewId="0">
      <pane xSplit="6" ySplit="5" topLeftCell="G102" activePane="bottomRight" state="frozen"/>
      <selection activeCell="I26" sqref="I26"/>
      <selection pane="topRight" activeCell="I26" sqref="I26"/>
      <selection pane="bottomLeft" activeCell="I26" sqref="I26"/>
      <selection pane="bottomRight" activeCell="I137" sqref="I137"/>
    </sheetView>
  </sheetViews>
  <sheetFormatPr defaultColWidth="9.140625" defaultRowHeight="12.75" outlineLevelRow="1"/>
  <cols>
    <col min="1" max="1" width="9" style="22" customWidth="1"/>
    <col min="2" max="2" width="19.85546875" style="14" customWidth="1"/>
    <col min="3" max="3" width="10.28515625" style="14" bestFit="1" customWidth="1"/>
    <col min="4" max="4" width="11.140625" style="14" bestFit="1" customWidth="1"/>
    <col min="5" max="5" width="11.7109375" style="14" bestFit="1" customWidth="1"/>
    <col min="6" max="6" width="34.28515625" style="14" customWidth="1"/>
    <col min="7" max="7" width="11.42578125" style="14" customWidth="1"/>
    <col min="8" max="8" width="10.5703125" style="14" customWidth="1"/>
    <col min="9" max="9" width="10.42578125" style="14" customWidth="1"/>
    <col min="10" max="10" width="5.85546875" style="14" customWidth="1"/>
    <col min="11" max="11" width="10.5703125" style="14" customWidth="1"/>
    <col min="12" max="12" width="11.140625" style="14" customWidth="1"/>
    <col min="13" max="13" width="9.85546875" style="14" customWidth="1"/>
    <col min="14" max="14" width="5.85546875" style="12" customWidth="1"/>
    <col min="15" max="15" width="8.42578125" style="12" customWidth="1"/>
    <col min="16" max="21" width="5.85546875" style="12" customWidth="1"/>
    <col min="22" max="22" width="5.42578125" style="225" customWidth="1"/>
    <col min="23" max="23" width="5.28515625" style="14" customWidth="1"/>
    <col min="24" max="31" width="10.5703125" style="12" customWidth="1"/>
    <col min="32" max="32" width="9.7109375" style="12" customWidth="1"/>
    <col min="33" max="33" width="10.42578125" style="12" bestFit="1" customWidth="1"/>
    <col min="34" max="34" width="20.7109375" style="12" customWidth="1"/>
    <col min="35" max="35" width="14" style="12" bestFit="1" customWidth="1"/>
    <col min="36" max="36" width="21.7109375" style="12" customWidth="1"/>
    <col min="37" max="37" width="10.140625" style="12" bestFit="1" customWidth="1"/>
    <col min="38" max="38" width="9.140625" style="12" customWidth="1"/>
    <col min="39" max="39" width="10.140625" style="12" bestFit="1" customWidth="1"/>
    <col min="40" max="41" width="12.7109375" style="12" bestFit="1" customWidth="1"/>
    <col min="42" max="16384" width="9.140625" style="12"/>
  </cols>
  <sheetData>
    <row r="1" spans="1:49" ht="15.75">
      <c r="A1" s="739" t="s">
        <v>470</v>
      </c>
    </row>
    <row r="2" spans="1:49" ht="15.75">
      <c r="A2" s="739" t="s">
        <v>1292</v>
      </c>
    </row>
    <row r="3" spans="1:49" ht="15.75">
      <c r="A3" s="739" t="s">
        <v>193</v>
      </c>
      <c r="C3" s="14">
        <v>3</v>
      </c>
      <c r="D3" s="14">
        <v>4</v>
      </c>
      <c r="E3" s="14">
        <v>5</v>
      </c>
      <c r="F3" s="14">
        <v>6</v>
      </c>
      <c r="G3" s="14">
        <v>7</v>
      </c>
      <c r="H3" s="14">
        <v>8</v>
      </c>
    </row>
    <row r="4" spans="1:49" ht="15.75">
      <c r="A4" s="870"/>
      <c r="B4" s="870"/>
      <c r="C4" s="870"/>
      <c r="D4" s="870"/>
      <c r="E4" s="870"/>
      <c r="F4" s="870"/>
      <c r="G4" s="874" t="s">
        <v>3630</v>
      </c>
      <c r="H4" s="874" t="s">
        <v>3630</v>
      </c>
      <c r="I4" s="874" t="s">
        <v>3630</v>
      </c>
      <c r="J4" s="874"/>
      <c r="K4" s="874" t="s">
        <v>3630</v>
      </c>
      <c r="L4" s="874" t="s">
        <v>3630</v>
      </c>
      <c r="M4" s="874" t="s">
        <v>3630</v>
      </c>
      <c r="N4" s="873"/>
      <c r="O4" s="873"/>
      <c r="P4" s="873"/>
      <c r="Q4" s="873"/>
      <c r="R4" s="873"/>
      <c r="S4" s="873"/>
      <c r="T4" s="873"/>
      <c r="U4" s="873"/>
      <c r="V4" s="872"/>
      <c r="W4" s="871"/>
      <c r="X4" s="874" t="s">
        <v>3630</v>
      </c>
      <c r="Y4" s="874" t="s">
        <v>3630</v>
      </c>
      <c r="Z4" s="874" t="s">
        <v>3630</v>
      </c>
      <c r="AA4" s="874" t="s">
        <v>3630</v>
      </c>
      <c r="AB4" s="874" t="s">
        <v>3630</v>
      </c>
      <c r="AC4" s="874" t="s">
        <v>3630</v>
      </c>
      <c r="AD4" s="874" t="s">
        <v>3630</v>
      </c>
      <c r="AE4" s="874" t="s">
        <v>3630</v>
      </c>
      <c r="AF4" s="874" t="s">
        <v>3630</v>
      </c>
      <c r="AG4" s="874" t="s">
        <v>3630</v>
      </c>
      <c r="AH4" s="869"/>
      <c r="AI4" s="869"/>
      <c r="AJ4" s="869"/>
      <c r="AK4" s="869"/>
      <c r="AL4" s="869"/>
      <c r="AM4" s="869"/>
      <c r="AN4" s="869"/>
      <c r="AO4" s="869"/>
      <c r="AP4" s="869"/>
      <c r="AQ4" s="869"/>
      <c r="AR4" s="869"/>
      <c r="AS4" s="869"/>
      <c r="AT4" s="869"/>
      <c r="AU4" s="869"/>
      <c r="AV4" s="869"/>
      <c r="AW4" s="869"/>
    </row>
    <row r="5" spans="1:49" s="191" customFormat="1" ht="33.75">
      <c r="A5" s="740" t="s">
        <v>202</v>
      </c>
      <c r="B5" s="205" t="s">
        <v>606</v>
      </c>
      <c r="C5" s="205" t="s">
        <v>607</v>
      </c>
      <c r="D5" s="205" t="s">
        <v>17</v>
      </c>
      <c r="E5" s="205" t="s">
        <v>653</v>
      </c>
      <c r="F5" s="205" t="s">
        <v>608</v>
      </c>
      <c r="G5" s="247" t="s">
        <v>491</v>
      </c>
      <c r="H5" s="206" t="s">
        <v>492</v>
      </c>
      <c r="I5" s="235" t="s">
        <v>681</v>
      </c>
      <c r="J5" s="230" t="s">
        <v>489</v>
      </c>
      <c r="K5" s="247" t="s">
        <v>490</v>
      </c>
      <c r="L5" s="235" t="s">
        <v>495</v>
      </c>
      <c r="M5" s="230" t="s">
        <v>652</v>
      </c>
      <c r="N5" s="877" t="s">
        <v>230</v>
      </c>
      <c r="O5" s="866" t="s">
        <v>229</v>
      </c>
      <c r="P5" s="866" t="s">
        <v>228</v>
      </c>
      <c r="Q5" s="866" t="s">
        <v>231</v>
      </c>
      <c r="R5" s="866" t="s">
        <v>232</v>
      </c>
      <c r="S5" s="866" t="s">
        <v>233</v>
      </c>
      <c r="T5" s="866" t="s">
        <v>320</v>
      </c>
      <c r="U5" s="866" t="s">
        <v>234</v>
      </c>
      <c r="V5" s="878" t="s">
        <v>610</v>
      </c>
      <c r="W5" s="230" t="s">
        <v>609</v>
      </c>
      <c r="X5" s="207" t="s">
        <v>230</v>
      </c>
      <c r="Y5" s="207" t="s">
        <v>229</v>
      </c>
      <c r="Z5" s="207" t="s">
        <v>228</v>
      </c>
      <c r="AA5" s="207" t="s">
        <v>231</v>
      </c>
      <c r="AB5" s="207" t="s">
        <v>232</v>
      </c>
      <c r="AC5" s="207" t="s">
        <v>233</v>
      </c>
      <c r="AD5" s="207" t="s">
        <v>320</v>
      </c>
      <c r="AE5" s="207" t="s">
        <v>234</v>
      </c>
      <c r="AF5" s="207" t="s">
        <v>321</v>
      </c>
      <c r="AG5" s="230" t="s">
        <v>652</v>
      </c>
    </row>
    <row r="6" spans="1:49">
      <c r="A6" s="741" t="s">
        <v>126</v>
      </c>
      <c r="B6" s="184"/>
      <c r="C6" s="184"/>
      <c r="D6" s="184"/>
      <c r="E6" s="184"/>
      <c r="F6" s="184"/>
      <c r="G6" s="841"/>
      <c r="H6" s="842"/>
      <c r="I6" s="843"/>
      <c r="J6" s="241"/>
      <c r="K6" s="842"/>
      <c r="L6" s="842"/>
      <c r="M6" s="846"/>
      <c r="N6" s="912">
        <v>0</v>
      </c>
      <c r="O6" s="901">
        <v>0</v>
      </c>
      <c r="P6" s="901">
        <v>0</v>
      </c>
      <c r="Q6" s="901">
        <v>0</v>
      </c>
      <c r="R6" s="901">
        <v>0</v>
      </c>
      <c r="S6" s="901">
        <v>0</v>
      </c>
      <c r="T6" s="901">
        <v>0</v>
      </c>
      <c r="U6" s="901">
        <v>0</v>
      </c>
      <c r="V6" s="889"/>
      <c r="W6" s="888"/>
      <c r="X6" s="849"/>
      <c r="Y6" s="849"/>
      <c r="Z6" s="849"/>
      <c r="AA6" s="849"/>
      <c r="AB6" s="849"/>
      <c r="AC6" s="849"/>
      <c r="AD6" s="849"/>
      <c r="AE6" s="849"/>
      <c r="AF6" s="849"/>
      <c r="AG6" s="850"/>
      <c r="AI6" s="3"/>
      <c r="AJ6" s="3"/>
    </row>
    <row r="7" spans="1:49" s="14" customFormat="1">
      <c r="A7" s="22" t="s">
        <v>83</v>
      </c>
      <c r="B7" s="184" t="s">
        <v>82</v>
      </c>
      <c r="C7" s="184"/>
      <c r="D7" s="184" t="s">
        <v>929</v>
      </c>
      <c r="E7" s="184" t="s">
        <v>153</v>
      </c>
      <c r="F7" s="184" t="s">
        <v>123</v>
      </c>
      <c r="G7" s="841"/>
      <c r="H7" s="844"/>
      <c r="I7" s="843"/>
      <c r="J7" s="242">
        <v>0.51</v>
      </c>
      <c r="K7" s="842"/>
      <c r="L7" s="842"/>
      <c r="M7" s="846"/>
      <c r="N7" s="868">
        <v>0</v>
      </c>
      <c r="O7" s="907">
        <v>1</v>
      </c>
      <c r="P7" s="907">
        <v>0</v>
      </c>
      <c r="Q7" s="907">
        <v>0</v>
      </c>
      <c r="R7" s="907">
        <v>0</v>
      </c>
      <c r="S7" s="907">
        <v>0</v>
      </c>
      <c r="T7" s="907">
        <v>0</v>
      </c>
      <c r="U7" s="907">
        <v>0</v>
      </c>
      <c r="V7" s="895" t="s">
        <v>3628</v>
      </c>
      <c r="W7" s="888" t="s">
        <v>619</v>
      </c>
      <c r="X7" s="851"/>
      <c r="Y7" s="851"/>
      <c r="Z7" s="851"/>
      <c r="AA7" s="851"/>
      <c r="AB7" s="851"/>
      <c r="AC7" s="851"/>
      <c r="AD7" s="851"/>
      <c r="AE7" s="851"/>
      <c r="AF7" s="851"/>
      <c r="AG7" s="850"/>
      <c r="AH7" s="181"/>
      <c r="AI7" s="5"/>
      <c r="AJ7" s="5"/>
    </row>
    <row r="8" spans="1:49" s="14" customFormat="1">
      <c r="A8" s="22" t="s">
        <v>858</v>
      </c>
      <c r="B8" s="184" t="s">
        <v>82</v>
      </c>
      <c r="C8" s="184" t="s">
        <v>402</v>
      </c>
      <c r="D8" s="184" t="s">
        <v>929</v>
      </c>
      <c r="E8" s="184" t="s">
        <v>153</v>
      </c>
      <c r="F8" s="184" t="s">
        <v>930</v>
      </c>
      <c r="G8" s="841"/>
      <c r="H8" s="842"/>
      <c r="I8" s="843"/>
      <c r="J8" s="242">
        <v>0.51</v>
      </c>
      <c r="K8" s="842"/>
      <c r="L8" s="842"/>
      <c r="M8" s="846"/>
      <c r="N8" s="868">
        <v>0.2</v>
      </c>
      <c r="O8" s="907">
        <v>0.8</v>
      </c>
      <c r="P8" s="907">
        <v>0</v>
      </c>
      <c r="Q8" s="907">
        <v>0</v>
      </c>
      <c r="R8" s="907">
        <v>0</v>
      </c>
      <c r="S8" s="907">
        <v>0</v>
      </c>
      <c r="T8" s="907">
        <v>0</v>
      </c>
      <c r="U8" s="907">
        <v>0</v>
      </c>
      <c r="V8" s="895" t="s">
        <v>3628</v>
      </c>
      <c r="W8" s="888" t="s">
        <v>626</v>
      </c>
      <c r="X8" s="851"/>
      <c r="Y8" s="851"/>
      <c r="Z8" s="851"/>
      <c r="AA8" s="851"/>
      <c r="AB8" s="851"/>
      <c r="AC8" s="851"/>
      <c r="AD8" s="851"/>
      <c r="AE8" s="851"/>
      <c r="AF8" s="851"/>
      <c r="AG8" s="850"/>
      <c r="AH8" s="181"/>
      <c r="AI8" s="5"/>
      <c r="AJ8" s="5"/>
    </row>
    <row r="9" spans="1:49" s="14" customFormat="1">
      <c r="A9" s="22" t="s">
        <v>860</v>
      </c>
      <c r="B9" s="184" t="s">
        <v>82</v>
      </c>
      <c r="C9" s="184" t="s">
        <v>621</v>
      </c>
      <c r="D9" s="184" t="s">
        <v>929</v>
      </c>
      <c r="E9" s="184" t="s">
        <v>153</v>
      </c>
      <c r="F9" s="184" t="s">
        <v>931</v>
      </c>
      <c r="G9" s="841"/>
      <c r="H9" s="842"/>
      <c r="I9" s="843"/>
      <c r="J9" s="242">
        <v>0.51</v>
      </c>
      <c r="K9" s="842"/>
      <c r="L9" s="842"/>
      <c r="M9" s="846"/>
      <c r="N9" s="868">
        <v>0</v>
      </c>
      <c r="O9" s="907">
        <v>1</v>
      </c>
      <c r="P9" s="907">
        <v>0</v>
      </c>
      <c r="Q9" s="907">
        <v>0</v>
      </c>
      <c r="R9" s="907">
        <v>0</v>
      </c>
      <c r="S9" s="907">
        <v>0</v>
      </c>
      <c r="T9" s="907">
        <v>0</v>
      </c>
      <c r="U9" s="907">
        <v>0</v>
      </c>
      <c r="V9" s="895" t="s">
        <v>3628</v>
      </c>
      <c r="W9" s="888" t="s">
        <v>619</v>
      </c>
      <c r="X9" s="851"/>
      <c r="Y9" s="851"/>
      <c r="Z9" s="851"/>
      <c r="AA9" s="851"/>
      <c r="AB9" s="851"/>
      <c r="AC9" s="851"/>
      <c r="AD9" s="851"/>
      <c r="AE9" s="851"/>
      <c r="AF9" s="851"/>
      <c r="AG9" s="850"/>
      <c r="AH9" s="181"/>
      <c r="AI9" s="5"/>
      <c r="AJ9" s="5"/>
    </row>
    <row r="10" spans="1:49" s="726" customFormat="1" ht="12" customHeight="1">
      <c r="A10" s="756" t="s">
        <v>3606</v>
      </c>
      <c r="B10" s="755" t="s">
        <v>82</v>
      </c>
      <c r="C10" s="752" t="s">
        <v>621</v>
      </c>
      <c r="D10" s="749" t="s">
        <v>1094</v>
      </c>
      <c r="E10" s="755" t="s">
        <v>153</v>
      </c>
      <c r="F10" s="751" t="s">
        <v>261</v>
      </c>
      <c r="G10" s="841"/>
      <c r="H10" s="842"/>
      <c r="I10" s="845"/>
      <c r="J10" s="733">
        <v>0.51</v>
      </c>
      <c r="K10" s="847"/>
      <c r="L10" s="847"/>
      <c r="M10" s="848"/>
      <c r="N10" s="900"/>
      <c r="O10" s="913">
        <v>1</v>
      </c>
      <c r="P10" s="875"/>
      <c r="Q10" s="875"/>
      <c r="R10" s="875"/>
      <c r="S10" s="875"/>
      <c r="T10" s="924"/>
      <c r="U10" s="924"/>
      <c r="V10" s="876" t="s">
        <v>3628</v>
      </c>
      <c r="W10" s="883" t="s">
        <v>619</v>
      </c>
      <c r="X10" s="851"/>
      <c r="Y10" s="851"/>
      <c r="Z10" s="851"/>
      <c r="AA10" s="851"/>
      <c r="AB10" s="851"/>
      <c r="AC10" s="851"/>
      <c r="AD10" s="851"/>
      <c r="AE10" s="851"/>
      <c r="AF10" s="851"/>
      <c r="AG10" s="850"/>
      <c r="AH10" s="727"/>
      <c r="AI10" s="723"/>
      <c r="AJ10" s="723"/>
      <c r="AK10" s="723"/>
      <c r="AL10" s="723"/>
      <c r="AM10" s="723"/>
      <c r="AN10" s="723"/>
      <c r="AO10" s="723"/>
      <c r="AP10" s="723"/>
      <c r="AQ10" s="723"/>
      <c r="AR10" s="758"/>
      <c r="AS10" s="753"/>
      <c r="AT10" s="757"/>
      <c r="AU10" s="757"/>
      <c r="AV10" s="753"/>
      <c r="AW10" s="724"/>
    </row>
    <row r="11" spans="1:49" s="14" customFormat="1">
      <c r="A11" s="22" t="s">
        <v>861</v>
      </c>
      <c r="B11" s="184" t="s">
        <v>82</v>
      </c>
      <c r="C11" s="184" t="s">
        <v>154</v>
      </c>
      <c r="D11" s="184" t="s">
        <v>932</v>
      </c>
      <c r="E11" s="184" t="s">
        <v>690</v>
      </c>
      <c r="F11" s="184" t="s">
        <v>933</v>
      </c>
      <c r="G11" s="841"/>
      <c r="H11" s="842"/>
      <c r="I11" s="843"/>
      <c r="J11" s="242">
        <v>0.51</v>
      </c>
      <c r="K11" s="842"/>
      <c r="L11" s="842"/>
      <c r="M11" s="846"/>
      <c r="N11" s="868">
        <v>0</v>
      </c>
      <c r="O11" s="907">
        <v>0</v>
      </c>
      <c r="P11" s="907">
        <v>1</v>
      </c>
      <c r="Q11" s="907">
        <v>0</v>
      </c>
      <c r="R11" s="907">
        <v>0</v>
      </c>
      <c r="S11" s="907">
        <v>0</v>
      </c>
      <c r="T11" s="907">
        <v>0</v>
      </c>
      <c r="U11" s="907">
        <v>0</v>
      </c>
      <c r="V11" s="895" t="s">
        <v>3628</v>
      </c>
      <c r="W11" s="888" t="s">
        <v>619</v>
      </c>
      <c r="X11" s="851"/>
      <c r="Y11" s="851"/>
      <c r="Z11" s="851"/>
      <c r="AA11" s="851"/>
      <c r="AB11" s="851"/>
      <c r="AC11" s="851"/>
      <c r="AD11" s="851"/>
      <c r="AE11" s="851"/>
      <c r="AF11" s="851"/>
      <c r="AG11" s="850"/>
      <c r="AH11" s="181"/>
      <c r="AI11" s="5"/>
      <c r="AJ11" s="5"/>
    </row>
    <row r="12" spans="1:49" s="14" customFormat="1">
      <c r="A12" s="22" t="s">
        <v>862</v>
      </c>
      <c r="B12" s="184" t="s">
        <v>82</v>
      </c>
      <c r="C12" s="184" t="s">
        <v>155</v>
      </c>
      <c r="D12" s="184" t="s">
        <v>932</v>
      </c>
      <c r="E12" s="184" t="s">
        <v>690</v>
      </c>
      <c r="F12" s="184" t="s">
        <v>934</v>
      </c>
      <c r="G12" s="841"/>
      <c r="H12" s="842"/>
      <c r="I12" s="843"/>
      <c r="J12" s="242">
        <v>0.51</v>
      </c>
      <c r="K12" s="842"/>
      <c r="L12" s="842"/>
      <c r="M12" s="846"/>
      <c r="N12" s="868">
        <v>0</v>
      </c>
      <c r="O12" s="907">
        <v>0</v>
      </c>
      <c r="P12" s="907">
        <v>1</v>
      </c>
      <c r="Q12" s="907">
        <v>0</v>
      </c>
      <c r="R12" s="907">
        <v>0</v>
      </c>
      <c r="S12" s="907">
        <v>0</v>
      </c>
      <c r="T12" s="907">
        <v>0</v>
      </c>
      <c r="U12" s="907">
        <v>0</v>
      </c>
      <c r="V12" s="895" t="s">
        <v>3628</v>
      </c>
      <c r="W12" s="888" t="s">
        <v>619</v>
      </c>
      <c r="X12" s="851"/>
      <c r="Y12" s="851"/>
      <c r="Z12" s="851"/>
      <c r="AA12" s="851"/>
      <c r="AB12" s="851"/>
      <c r="AC12" s="851"/>
      <c r="AD12" s="851"/>
      <c r="AE12" s="851"/>
      <c r="AF12" s="851"/>
      <c r="AG12" s="850"/>
      <c r="AH12" s="181"/>
      <c r="AI12" s="5"/>
      <c r="AJ12" s="5"/>
    </row>
    <row r="13" spans="1:49" s="14" customFormat="1">
      <c r="A13" s="22" t="s">
        <v>863</v>
      </c>
      <c r="B13" s="184" t="s">
        <v>82</v>
      </c>
      <c r="C13" s="184" t="s">
        <v>541</v>
      </c>
      <c r="D13" s="184" t="s">
        <v>929</v>
      </c>
      <c r="E13" s="184" t="s">
        <v>153</v>
      </c>
      <c r="F13" s="184" t="s">
        <v>935</v>
      </c>
      <c r="G13" s="841"/>
      <c r="H13" s="842"/>
      <c r="I13" s="843"/>
      <c r="J13" s="242">
        <v>0.51</v>
      </c>
      <c r="K13" s="842"/>
      <c r="L13" s="842"/>
      <c r="M13" s="846"/>
      <c r="N13" s="868">
        <v>0</v>
      </c>
      <c r="O13" s="907">
        <v>1</v>
      </c>
      <c r="P13" s="907">
        <v>0</v>
      </c>
      <c r="Q13" s="907">
        <v>0</v>
      </c>
      <c r="R13" s="907">
        <v>0</v>
      </c>
      <c r="S13" s="907">
        <v>0</v>
      </c>
      <c r="T13" s="907">
        <v>0</v>
      </c>
      <c r="U13" s="907">
        <v>0</v>
      </c>
      <c r="V13" s="895" t="s">
        <v>3628</v>
      </c>
      <c r="W13" s="888" t="s">
        <v>626</v>
      </c>
      <c r="X13" s="851"/>
      <c r="Y13" s="851"/>
      <c r="Z13" s="851"/>
      <c r="AA13" s="851"/>
      <c r="AB13" s="851"/>
      <c r="AC13" s="851"/>
      <c r="AD13" s="851"/>
      <c r="AE13" s="851"/>
      <c r="AF13" s="851"/>
      <c r="AG13" s="850"/>
      <c r="AH13" s="181"/>
      <c r="AI13" s="5"/>
      <c r="AJ13" s="5"/>
    </row>
    <row r="14" spans="1:49" s="14" customFormat="1">
      <c r="A14" s="22" t="s">
        <v>864</v>
      </c>
      <c r="B14" s="184" t="s">
        <v>82</v>
      </c>
      <c r="C14" s="184" t="s">
        <v>685</v>
      </c>
      <c r="D14" s="184" t="s">
        <v>929</v>
      </c>
      <c r="E14" s="184" t="s">
        <v>153</v>
      </c>
      <c r="F14" s="184" t="s">
        <v>936</v>
      </c>
      <c r="G14" s="841"/>
      <c r="H14" s="842"/>
      <c r="I14" s="843"/>
      <c r="J14" s="242">
        <v>0.51</v>
      </c>
      <c r="K14" s="842"/>
      <c r="L14" s="842"/>
      <c r="M14" s="846"/>
      <c r="N14" s="868">
        <v>0</v>
      </c>
      <c r="O14" s="907">
        <v>1</v>
      </c>
      <c r="P14" s="907">
        <v>0</v>
      </c>
      <c r="Q14" s="907">
        <v>0</v>
      </c>
      <c r="R14" s="907">
        <v>0</v>
      </c>
      <c r="S14" s="907">
        <v>0</v>
      </c>
      <c r="T14" s="907">
        <v>0</v>
      </c>
      <c r="U14" s="907">
        <v>0</v>
      </c>
      <c r="V14" s="895" t="s">
        <v>3628</v>
      </c>
      <c r="W14" s="888" t="s">
        <v>626</v>
      </c>
      <c r="X14" s="851"/>
      <c r="Y14" s="851"/>
      <c r="Z14" s="851"/>
      <c r="AA14" s="851"/>
      <c r="AB14" s="851"/>
      <c r="AC14" s="851"/>
      <c r="AD14" s="851"/>
      <c r="AE14" s="851"/>
      <c r="AF14" s="851"/>
      <c r="AG14" s="850"/>
      <c r="AH14" s="181"/>
      <c r="AI14" s="5"/>
      <c r="AJ14" s="5"/>
    </row>
    <row r="15" spans="1:49" s="14" customFormat="1">
      <c r="A15" s="742" t="s">
        <v>1291</v>
      </c>
      <c r="B15" s="184" t="s">
        <v>82</v>
      </c>
      <c r="C15" s="184" t="s">
        <v>685</v>
      </c>
      <c r="D15" s="184" t="s">
        <v>929</v>
      </c>
      <c r="E15" s="184" t="s">
        <v>153</v>
      </c>
      <c r="F15" s="184" t="s">
        <v>936</v>
      </c>
      <c r="G15" s="841"/>
      <c r="H15" s="842"/>
      <c r="I15" s="843"/>
      <c r="J15" s="242">
        <v>0.51</v>
      </c>
      <c r="K15" s="842"/>
      <c r="L15" s="842"/>
      <c r="M15" s="846"/>
      <c r="N15" s="868"/>
      <c r="O15" s="907">
        <v>1</v>
      </c>
      <c r="P15" s="907"/>
      <c r="Q15" s="907"/>
      <c r="R15" s="907"/>
      <c r="S15" s="907"/>
      <c r="T15" s="907"/>
      <c r="U15" s="907"/>
      <c r="V15" s="895" t="s">
        <v>3628</v>
      </c>
      <c r="W15" s="888" t="s">
        <v>626</v>
      </c>
      <c r="X15" s="851"/>
      <c r="Y15" s="851"/>
      <c r="Z15" s="851"/>
      <c r="AA15" s="851"/>
      <c r="AB15" s="851"/>
      <c r="AC15" s="851"/>
      <c r="AD15" s="851"/>
      <c r="AE15" s="851"/>
      <c r="AF15" s="851"/>
      <c r="AG15" s="850"/>
      <c r="AH15" s="181"/>
      <c r="AI15" s="5"/>
      <c r="AJ15" s="5"/>
    </row>
    <row r="16" spans="1:49" s="14" customFormat="1">
      <c r="A16" s="22" t="s">
        <v>556</v>
      </c>
      <c r="B16" s="184" t="s">
        <v>82</v>
      </c>
      <c r="C16" s="184" t="s">
        <v>624</v>
      </c>
      <c r="D16" s="184" t="s">
        <v>937</v>
      </c>
      <c r="E16" s="184" t="s">
        <v>156</v>
      </c>
      <c r="F16" s="184" t="s">
        <v>851</v>
      </c>
      <c r="G16" s="841"/>
      <c r="H16" s="842"/>
      <c r="I16" s="843"/>
      <c r="J16" s="242">
        <v>0.51</v>
      </c>
      <c r="K16" s="842"/>
      <c r="L16" s="842"/>
      <c r="M16" s="846"/>
      <c r="N16" s="868">
        <v>0</v>
      </c>
      <c r="O16" s="907">
        <v>1</v>
      </c>
      <c r="P16" s="907">
        <v>0</v>
      </c>
      <c r="Q16" s="907">
        <v>0</v>
      </c>
      <c r="R16" s="907">
        <v>0</v>
      </c>
      <c r="S16" s="907">
        <v>0</v>
      </c>
      <c r="T16" s="907">
        <v>0</v>
      </c>
      <c r="U16" s="907">
        <v>0</v>
      </c>
      <c r="V16" s="895" t="s">
        <v>3628</v>
      </c>
      <c r="W16" s="888" t="s">
        <v>619</v>
      </c>
      <c r="X16" s="851"/>
      <c r="Y16" s="851"/>
      <c r="Z16" s="851"/>
      <c r="AA16" s="851"/>
      <c r="AB16" s="851"/>
      <c r="AC16" s="851"/>
      <c r="AD16" s="851"/>
      <c r="AE16" s="851"/>
      <c r="AF16" s="851"/>
      <c r="AG16" s="850"/>
      <c r="AH16" s="181"/>
      <c r="AI16" s="5"/>
      <c r="AJ16" s="5"/>
    </row>
    <row r="17" spans="1:48" s="724" customFormat="1" ht="12" customHeight="1">
      <c r="A17" s="756" t="s">
        <v>3607</v>
      </c>
      <c r="B17" s="755" t="s">
        <v>82</v>
      </c>
      <c r="C17" s="752" t="s">
        <v>624</v>
      </c>
      <c r="D17" s="749" t="s">
        <v>1096</v>
      </c>
      <c r="E17" s="755" t="s">
        <v>156</v>
      </c>
      <c r="F17" s="751" t="s">
        <v>270</v>
      </c>
      <c r="G17" s="841"/>
      <c r="H17" s="842"/>
      <c r="I17" s="845"/>
      <c r="J17" s="733">
        <v>0.51</v>
      </c>
      <c r="K17" s="847"/>
      <c r="L17" s="847"/>
      <c r="M17" s="848"/>
      <c r="N17" s="900"/>
      <c r="O17" s="913">
        <v>1</v>
      </c>
      <c r="P17" s="875"/>
      <c r="Q17" s="875"/>
      <c r="R17" s="875"/>
      <c r="S17" s="875"/>
      <c r="T17" s="924"/>
      <c r="U17" s="924"/>
      <c r="V17" s="876" t="s">
        <v>3628</v>
      </c>
      <c r="W17" s="883" t="s">
        <v>619</v>
      </c>
      <c r="X17" s="851"/>
      <c r="Y17" s="851"/>
      <c r="Z17" s="851"/>
      <c r="AA17" s="851"/>
      <c r="AB17" s="851"/>
      <c r="AC17" s="851"/>
      <c r="AD17" s="851"/>
      <c r="AE17" s="851"/>
      <c r="AF17" s="851"/>
      <c r="AG17" s="850"/>
      <c r="AH17" s="727"/>
      <c r="AI17" s="723"/>
      <c r="AJ17" s="723"/>
      <c r="AK17" s="723"/>
      <c r="AL17" s="723"/>
      <c r="AM17" s="723"/>
      <c r="AN17" s="723"/>
      <c r="AO17" s="723"/>
      <c r="AP17" s="723"/>
      <c r="AQ17" s="723"/>
      <c r="AR17" s="758"/>
      <c r="AS17" s="753"/>
      <c r="AT17" s="758"/>
      <c r="AU17" s="758"/>
      <c r="AV17" s="753"/>
    </row>
    <row r="18" spans="1:48" s="14" customFormat="1">
      <c r="A18" s="22" t="s">
        <v>557</v>
      </c>
      <c r="B18" s="184" t="s">
        <v>82</v>
      </c>
      <c r="C18" s="184" t="s">
        <v>628</v>
      </c>
      <c r="D18" s="184" t="s">
        <v>937</v>
      </c>
      <c r="E18" s="184" t="s">
        <v>156</v>
      </c>
      <c r="F18" s="184" t="s">
        <v>852</v>
      </c>
      <c r="G18" s="841"/>
      <c r="H18" s="842"/>
      <c r="I18" s="843"/>
      <c r="J18" s="242">
        <v>0.51</v>
      </c>
      <c r="K18" s="842"/>
      <c r="L18" s="842"/>
      <c r="M18" s="846"/>
      <c r="N18" s="868">
        <v>0</v>
      </c>
      <c r="O18" s="907">
        <v>1</v>
      </c>
      <c r="P18" s="907">
        <v>0</v>
      </c>
      <c r="Q18" s="907">
        <v>0</v>
      </c>
      <c r="R18" s="907">
        <v>0</v>
      </c>
      <c r="S18" s="907">
        <v>0</v>
      </c>
      <c r="T18" s="907">
        <v>0</v>
      </c>
      <c r="U18" s="907">
        <v>0</v>
      </c>
      <c r="V18" s="895" t="s">
        <v>3628</v>
      </c>
      <c r="W18" s="888" t="s">
        <v>626</v>
      </c>
      <c r="X18" s="851"/>
      <c r="Y18" s="851"/>
      <c r="Z18" s="851"/>
      <c r="AA18" s="851"/>
      <c r="AB18" s="851"/>
      <c r="AC18" s="851"/>
      <c r="AD18" s="851"/>
      <c r="AE18" s="851"/>
      <c r="AF18" s="851"/>
      <c r="AG18" s="850"/>
      <c r="AH18" s="181"/>
      <c r="AI18" s="5"/>
      <c r="AJ18" s="5"/>
    </row>
    <row r="19" spans="1:48" s="14" customFormat="1">
      <c r="A19" s="22" t="s">
        <v>550</v>
      </c>
      <c r="B19" s="184" t="s">
        <v>82</v>
      </c>
      <c r="C19" s="184" t="s">
        <v>620</v>
      </c>
      <c r="D19" s="184" t="s">
        <v>929</v>
      </c>
      <c r="E19" s="184" t="s">
        <v>153</v>
      </c>
      <c r="F19" s="184" t="s">
        <v>938</v>
      </c>
      <c r="G19" s="841"/>
      <c r="H19" s="842"/>
      <c r="I19" s="843"/>
      <c r="J19" s="242">
        <v>0.51</v>
      </c>
      <c r="K19" s="842"/>
      <c r="L19" s="842"/>
      <c r="M19" s="846"/>
      <c r="N19" s="868">
        <v>0</v>
      </c>
      <c r="O19" s="907">
        <v>1</v>
      </c>
      <c r="P19" s="907">
        <v>0</v>
      </c>
      <c r="Q19" s="907">
        <v>0</v>
      </c>
      <c r="R19" s="907">
        <v>0</v>
      </c>
      <c r="S19" s="907">
        <v>0</v>
      </c>
      <c r="T19" s="907">
        <v>0</v>
      </c>
      <c r="U19" s="907">
        <v>0</v>
      </c>
      <c r="V19" s="895" t="s">
        <v>3628</v>
      </c>
      <c r="W19" s="888" t="s">
        <v>619</v>
      </c>
      <c r="X19" s="851"/>
      <c r="Y19" s="851"/>
      <c r="Z19" s="851"/>
      <c r="AA19" s="851"/>
      <c r="AB19" s="851"/>
      <c r="AC19" s="851"/>
      <c r="AD19" s="851"/>
      <c r="AE19" s="851"/>
      <c r="AF19" s="851"/>
      <c r="AG19" s="850"/>
      <c r="AH19" s="181"/>
      <c r="AI19" s="5"/>
      <c r="AJ19" s="5"/>
    </row>
    <row r="20" spans="1:48" s="14" customFormat="1">
      <c r="A20" s="22" t="s">
        <v>551</v>
      </c>
      <c r="B20" s="184" t="s">
        <v>82</v>
      </c>
      <c r="C20" s="184" t="s">
        <v>622</v>
      </c>
      <c r="D20" s="184" t="s">
        <v>929</v>
      </c>
      <c r="E20" s="184" t="s">
        <v>153</v>
      </c>
      <c r="F20" s="184" t="s">
        <v>939</v>
      </c>
      <c r="G20" s="841"/>
      <c r="H20" s="842"/>
      <c r="I20" s="843"/>
      <c r="J20" s="242">
        <v>0.51</v>
      </c>
      <c r="K20" s="842"/>
      <c r="L20" s="842"/>
      <c r="M20" s="846"/>
      <c r="N20" s="868">
        <v>0</v>
      </c>
      <c r="O20" s="907">
        <v>1</v>
      </c>
      <c r="P20" s="907">
        <v>0</v>
      </c>
      <c r="Q20" s="907">
        <v>0</v>
      </c>
      <c r="R20" s="907">
        <v>0</v>
      </c>
      <c r="S20" s="907">
        <v>0</v>
      </c>
      <c r="T20" s="907">
        <v>0</v>
      </c>
      <c r="U20" s="907">
        <v>0</v>
      </c>
      <c r="V20" s="895" t="s">
        <v>3628</v>
      </c>
      <c r="W20" s="888" t="s">
        <v>619</v>
      </c>
      <c r="X20" s="851"/>
      <c r="Y20" s="851"/>
      <c r="Z20" s="851"/>
      <c r="AA20" s="851"/>
      <c r="AB20" s="851"/>
      <c r="AC20" s="851"/>
      <c r="AD20" s="851"/>
      <c r="AE20" s="851"/>
      <c r="AF20" s="851"/>
      <c r="AG20" s="850"/>
      <c r="AH20" s="181"/>
      <c r="AI20" s="5"/>
      <c r="AJ20" s="5"/>
    </row>
    <row r="21" spans="1:48" s="724" customFormat="1" ht="12" customHeight="1">
      <c r="A21" s="756" t="s">
        <v>3608</v>
      </c>
      <c r="B21" s="755" t="s">
        <v>82</v>
      </c>
      <c r="C21" s="752" t="s">
        <v>622</v>
      </c>
      <c r="D21" s="749" t="s">
        <v>1094</v>
      </c>
      <c r="E21" s="755" t="s">
        <v>153</v>
      </c>
      <c r="F21" s="751" t="s">
        <v>262</v>
      </c>
      <c r="G21" s="841"/>
      <c r="H21" s="842"/>
      <c r="I21" s="845"/>
      <c r="J21" s="733">
        <v>0.51</v>
      </c>
      <c r="K21" s="847"/>
      <c r="L21" s="847"/>
      <c r="M21" s="848"/>
      <c r="N21" s="900"/>
      <c r="O21" s="913">
        <v>1</v>
      </c>
      <c r="P21" s="875"/>
      <c r="Q21" s="875"/>
      <c r="R21" s="875"/>
      <c r="S21" s="875"/>
      <c r="T21" s="924"/>
      <c r="U21" s="924"/>
      <c r="V21" s="876" t="s">
        <v>3628</v>
      </c>
      <c r="W21" s="883" t="s">
        <v>619</v>
      </c>
      <c r="X21" s="851"/>
      <c r="Y21" s="851"/>
      <c r="Z21" s="851"/>
      <c r="AA21" s="851"/>
      <c r="AB21" s="851"/>
      <c r="AC21" s="851"/>
      <c r="AD21" s="851"/>
      <c r="AE21" s="851"/>
      <c r="AF21" s="851"/>
      <c r="AG21" s="850"/>
      <c r="AH21" s="727"/>
      <c r="AI21" s="723"/>
      <c r="AJ21" s="723"/>
      <c r="AK21" s="723"/>
      <c r="AL21" s="723"/>
      <c r="AM21" s="723"/>
      <c r="AN21" s="723"/>
      <c r="AO21" s="723"/>
      <c r="AP21" s="723"/>
      <c r="AQ21" s="723"/>
      <c r="AR21" s="758"/>
      <c r="AS21" s="753"/>
      <c r="AT21" s="758"/>
      <c r="AU21" s="758"/>
      <c r="AV21" s="753"/>
    </row>
    <row r="22" spans="1:48" s="14" customFormat="1">
      <c r="A22" s="22" t="s">
        <v>552</v>
      </c>
      <c r="B22" s="184" t="s">
        <v>82</v>
      </c>
      <c r="C22" s="184" t="s">
        <v>618</v>
      </c>
      <c r="D22" s="184" t="s">
        <v>929</v>
      </c>
      <c r="E22" s="184" t="s">
        <v>153</v>
      </c>
      <c r="F22" s="184" t="s">
        <v>940</v>
      </c>
      <c r="G22" s="841"/>
      <c r="H22" s="842"/>
      <c r="I22" s="843"/>
      <c r="J22" s="242">
        <v>0.51</v>
      </c>
      <c r="K22" s="842"/>
      <c r="L22" s="842"/>
      <c r="M22" s="846"/>
      <c r="N22" s="868">
        <v>0</v>
      </c>
      <c r="O22" s="907">
        <v>0</v>
      </c>
      <c r="P22" s="907">
        <v>1</v>
      </c>
      <c r="Q22" s="907">
        <v>0</v>
      </c>
      <c r="R22" s="907">
        <v>0</v>
      </c>
      <c r="S22" s="907">
        <v>0</v>
      </c>
      <c r="T22" s="907">
        <v>0</v>
      </c>
      <c r="U22" s="907">
        <v>0</v>
      </c>
      <c r="V22" s="895" t="s">
        <v>3628</v>
      </c>
      <c r="W22" s="888" t="s">
        <v>619</v>
      </c>
      <c r="X22" s="851"/>
      <c r="Y22" s="851"/>
      <c r="Z22" s="851"/>
      <c r="AA22" s="851"/>
      <c r="AB22" s="851"/>
      <c r="AC22" s="851"/>
      <c r="AD22" s="851"/>
      <c r="AE22" s="851"/>
      <c r="AF22" s="851"/>
      <c r="AG22" s="850"/>
      <c r="AH22" s="181"/>
      <c r="AI22" s="5"/>
      <c r="AJ22" s="5"/>
    </row>
    <row r="23" spans="1:48" s="14" customFormat="1">
      <c r="A23" s="22" t="s">
        <v>553</v>
      </c>
      <c r="B23" s="184" t="s">
        <v>82</v>
      </c>
      <c r="C23" s="184" t="s">
        <v>121</v>
      </c>
      <c r="D23" s="184" t="s">
        <v>932</v>
      </c>
      <c r="E23" s="184" t="s">
        <v>690</v>
      </c>
      <c r="F23" s="184" t="s">
        <v>941</v>
      </c>
      <c r="G23" s="841"/>
      <c r="H23" s="842"/>
      <c r="I23" s="843"/>
      <c r="J23" s="242">
        <v>0.51</v>
      </c>
      <c r="K23" s="842"/>
      <c r="L23" s="842"/>
      <c r="M23" s="846"/>
      <c r="N23" s="868">
        <v>0</v>
      </c>
      <c r="O23" s="907">
        <v>0</v>
      </c>
      <c r="P23" s="907">
        <v>1</v>
      </c>
      <c r="Q23" s="907">
        <v>0</v>
      </c>
      <c r="R23" s="907">
        <v>0</v>
      </c>
      <c r="S23" s="907">
        <v>0</v>
      </c>
      <c r="T23" s="907">
        <v>0</v>
      </c>
      <c r="U23" s="907">
        <v>0</v>
      </c>
      <c r="V23" s="895" t="s">
        <v>3628</v>
      </c>
      <c r="W23" s="888" t="s">
        <v>619</v>
      </c>
      <c r="X23" s="851"/>
      <c r="Y23" s="851"/>
      <c r="Z23" s="851"/>
      <c r="AA23" s="851"/>
      <c r="AB23" s="851"/>
      <c r="AC23" s="851"/>
      <c r="AD23" s="851"/>
      <c r="AE23" s="851"/>
      <c r="AF23" s="851"/>
      <c r="AG23" s="850"/>
      <c r="AH23" s="181"/>
      <c r="AI23" s="5"/>
      <c r="AJ23" s="5"/>
    </row>
    <row r="24" spans="1:48" s="14" customFormat="1">
      <c r="A24" s="22" t="s">
        <v>554</v>
      </c>
      <c r="B24" s="184" t="s">
        <v>82</v>
      </c>
      <c r="C24" s="184" t="s">
        <v>122</v>
      </c>
      <c r="D24" s="184" t="s">
        <v>932</v>
      </c>
      <c r="E24" s="184" t="s">
        <v>690</v>
      </c>
      <c r="F24" s="184" t="s">
        <v>942</v>
      </c>
      <c r="G24" s="841"/>
      <c r="H24" s="842"/>
      <c r="I24" s="843"/>
      <c r="J24" s="242">
        <v>0.51</v>
      </c>
      <c r="K24" s="842"/>
      <c r="L24" s="842"/>
      <c r="M24" s="846"/>
      <c r="N24" s="868">
        <v>0</v>
      </c>
      <c r="O24" s="907">
        <v>0</v>
      </c>
      <c r="P24" s="907">
        <v>1</v>
      </c>
      <c r="Q24" s="907">
        <v>0</v>
      </c>
      <c r="R24" s="907">
        <v>0</v>
      </c>
      <c r="S24" s="907">
        <v>0</v>
      </c>
      <c r="T24" s="907">
        <v>0</v>
      </c>
      <c r="U24" s="907">
        <v>0</v>
      </c>
      <c r="V24" s="895" t="s">
        <v>3628</v>
      </c>
      <c r="W24" s="888" t="s">
        <v>619</v>
      </c>
      <c r="X24" s="851"/>
      <c r="Y24" s="851"/>
      <c r="Z24" s="851"/>
      <c r="AA24" s="851"/>
      <c r="AB24" s="851"/>
      <c r="AC24" s="851"/>
      <c r="AD24" s="851"/>
      <c r="AE24" s="851"/>
      <c r="AF24" s="851"/>
      <c r="AG24" s="850"/>
      <c r="AH24" s="181"/>
      <c r="AI24" s="5"/>
      <c r="AJ24" s="5"/>
    </row>
    <row r="25" spans="1:48" s="14" customFormat="1">
      <c r="A25" s="22" t="s">
        <v>555</v>
      </c>
      <c r="B25" s="184" t="s">
        <v>82</v>
      </c>
      <c r="C25" s="184" t="s">
        <v>623</v>
      </c>
      <c r="D25" s="184" t="s">
        <v>937</v>
      </c>
      <c r="E25" s="184" t="s">
        <v>156</v>
      </c>
      <c r="F25" s="184" t="s">
        <v>850</v>
      </c>
      <c r="G25" s="841"/>
      <c r="H25" s="842"/>
      <c r="I25" s="843"/>
      <c r="J25" s="242">
        <v>0.51</v>
      </c>
      <c r="K25" s="842"/>
      <c r="L25" s="842"/>
      <c r="M25" s="846"/>
      <c r="N25" s="868">
        <v>0</v>
      </c>
      <c r="O25" s="907">
        <v>1</v>
      </c>
      <c r="P25" s="907">
        <v>0</v>
      </c>
      <c r="Q25" s="907">
        <v>0</v>
      </c>
      <c r="R25" s="907">
        <v>0</v>
      </c>
      <c r="S25" s="907">
        <v>0</v>
      </c>
      <c r="T25" s="907">
        <v>0</v>
      </c>
      <c r="U25" s="907">
        <v>0</v>
      </c>
      <c r="V25" s="895" t="s">
        <v>3628</v>
      </c>
      <c r="W25" s="888" t="s">
        <v>619</v>
      </c>
      <c r="X25" s="851"/>
      <c r="Y25" s="851"/>
      <c r="Z25" s="851"/>
      <c r="AA25" s="851"/>
      <c r="AB25" s="851"/>
      <c r="AC25" s="851"/>
      <c r="AD25" s="851"/>
      <c r="AE25" s="851"/>
      <c r="AF25" s="851"/>
      <c r="AG25" s="850"/>
      <c r="AH25" s="181"/>
      <c r="AI25" s="5"/>
      <c r="AJ25" s="5"/>
    </row>
    <row r="26" spans="1:48" s="724" customFormat="1" ht="12" customHeight="1">
      <c r="A26" s="756" t="s">
        <v>3609</v>
      </c>
      <c r="B26" s="755" t="s">
        <v>82</v>
      </c>
      <c r="C26" s="752" t="s">
        <v>623</v>
      </c>
      <c r="D26" s="749" t="s">
        <v>1096</v>
      </c>
      <c r="E26" s="755" t="s">
        <v>156</v>
      </c>
      <c r="F26" s="751" t="s">
        <v>269</v>
      </c>
      <c r="G26" s="841"/>
      <c r="H26" s="842"/>
      <c r="I26" s="845"/>
      <c r="J26" s="733">
        <v>0.51</v>
      </c>
      <c r="K26" s="847"/>
      <c r="L26" s="847"/>
      <c r="M26" s="848"/>
      <c r="N26" s="900"/>
      <c r="O26" s="913">
        <v>1</v>
      </c>
      <c r="P26" s="875"/>
      <c r="Q26" s="875"/>
      <c r="R26" s="875"/>
      <c r="S26" s="875"/>
      <c r="T26" s="924"/>
      <c r="U26" s="924"/>
      <c r="V26" s="876" t="s">
        <v>3628</v>
      </c>
      <c r="W26" s="883" t="s">
        <v>619</v>
      </c>
      <c r="X26" s="851"/>
      <c r="Y26" s="851"/>
      <c r="Z26" s="851"/>
      <c r="AA26" s="851"/>
      <c r="AB26" s="851"/>
      <c r="AC26" s="851"/>
      <c r="AD26" s="851"/>
      <c r="AE26" s="851"/>
      <c r="AF26" s="851"/>
      <c r="AG26" s="850"/>
      <c r="AH26" s="727"/>
      <c r="AI26" s="723"/>
      <c r="AJ26" s="723"/>
      <c r="AK26" s="723"/>
      <c r="AL26" s="723"/>
      <c r="AM26" s="723"/>
      <c r="AN26" s="723"/>
      <c r="AO26" s="723"/>
      <c r="AP26" s="723"/>
      <c r="AQ26" s="723"/>
      <c r="AR26" s="758"/>
      <c r="AS26" s="753"/>
      <c r="AT26" s="758"/>
      <c r="AU26" s="758"/>
      <c r="AV26" s="753"/>
    </row>
    <row r="27" spans="1:48" s="14" customFormat="1">
      <c r="A27" s="22" t="s">
        <v>995</v>
      </c>
      <c r="B27" s="184" t="s">
        <v>82</v>
      </c>
      <c r="C27" s="184" t="s">
        <v>996</v>
      </c>
      <c r="D27" s="184" t="s">
        <v>929</v>
      </c>
      <c r="E27" s="184" t="s">
        <v>153</v>
      </c>
      <c r="F27" s="184" t="s">
        <v>994</v>
      </c>
      <c r="G27" s="841"/>
      <c r="H27" s="842"/>
      <c r="I27" s="843"/>
      <c r="J27" s="242">
        <v>0.51</v>
      </c>
      <c r="K27" s="842"/>
      <c r="L27" s="842"/>
      <c r="M27" s="846"/>
      <c r="N27" s="868"/>
      <c r="O27" s="907">
        <v>0.6</v>
      </c>
      <c r="P27" s="907">
        <v>0.4</v>
      </c>
      <c r="Q27" s="907"/>
      <c r="R27" s="907"/>
      <c r="S27" s="907"/>
      <c r="T27" s="907"/>
      <c r="U27" s="907"/>
      <c r="V27" s="895" t="s">
        <v>3628</v>
      </c>
      <c r="W27" s="888" t="s">
        <v>619</v>
      </c>
      <c r="X27" s="851"/>
      <c r="Y27" s="851"/>
      <c r="Z27" s="851"/>
      <c r="AA27" s="851"/>
      <c r="AB27" s="851"/>
      <c r="AC27" s="851"/>
      <c r="AD27" s="851"/>
      <c r="AE27" s="851"/>
      <c r="AF27" s="851"/>
      <c r="AG27" s="850"/>
      <c r="AH27" s="181"/>
      <c r="AI27" s="5"/>
      <c r="AJ27" s="5"/>
    </row>
    <row r="28" spans="1:48" s="724" customFormat="1" ht="12" customHeight="1">
      <c r="A28" s="756" t="s">
        <v>3610</v>
      </c>
      <c r="B28" s="755" t="s">
        <v>82</v>
      </c>
      <c r="C28" s="752" t="s">
        <v>996</v>
      </c>
      <c r="D28" s="749" t="s">
        <v>1094</v>
      </c>
      <c r="E28" s="755" t="s">
        <v>153</v>
      </c>
      <c r="F28" s="751" t="s">
        <v>1279</v>
      </c>
      <c r="G28" s="841"/>
      <c r="H28" s="842"/>
      <c r="I28" s="845"/>
      <c r="J28" s="733">
        <v>0.51</v>
      </c>
      <c r="K28" s="847"/>
      <c r="L28" s="847"/>
      <c r="M28" s="848"/>
      <c r="N28" s="900"/>
      <c r="O28" s="913">
        <v>0.6</v>
      </c>
      <c r="P28" s="913">
        <v>0.4</v>
      </c>
      <c r="Q28" s="875"/>
      <c r="R28" s="875"/>
      <c r="S28" s="875"/>
      <c r="T28" s="924"/>
      <c r="U28" s="924"/>
      <c r="V28" s="876" t="s">
        <v>3628</v>
      </c>
      <c r="W28" s="883" t="s">
        <v>619</v>
      </c>
      <c r="X28" s="851"/>
      <c r="Y28" s="851"/>
      <c r="Z28" s="851"/>
      <c r="AA28" s="851"/>
      <c r="AB28" s="851"/>
      <c r="AC28" s="851"/>
      <c r="AD28" s="851"/>
      <c r="AE28" s="851"/>
      <c r="AF28" s="851"/>
      <c r="AG28" s="850"/>
      <c r="AH28" s="727"/>
      <c r="AI28" s="723"/>
      <c r="AJ28" s="723"/>
      <c r="AK28" s="723"/>
      <c r="AL28" s="723"/>
      <c r="AM28" s="723"/>
      <c r="AN28" s="723"/>
      <c r="AO28" s="723"/>
      <c r="AP28" s="723"/>
      <c r="AQ28" s="723"/>
      <c r="AR28" s="758"/>
      <c r="AS28" s="753"/>
      <c r="AT28" s="758"/>
      <c r="AU28" s="758"/>
      <c r="AV28" s="753"/>
    </row>
    <row r="29" spans="1:48" s="14" customFormat="1">
      <c r="A29" s="22" t="s">
        <v>998</v>
      </c>
      <c r="B29" s="184" t="s">
        <v>82</v>
      </c>
      <c r="C29" s="184" t="s">
        <v>999</v>
      </c>
      <c r="D29" s="184" t="s">
        <v>929</v>
      </c>
      <c r="E29" s="184" t="s">
        <v>153</v>
      </c>
      <c r="F29" s="184" t="s">
        <v>997</v>
      </c>
      <c r="G29" s="841"/>
      <c r="H29" s="842"/>
      <c r="I29" s="843"/>
      <c r="J29" s="242">
        <v>0.51</v>
      </c>
      <c r="K29" s="842"/>
      <c r="L29" s="842"/>
      <c r="M29" s="846"/>
      <c r="N29" s="868"/>
      <c r="O29" s="907">
        <v>1</v>
      </c>
      <c r="P29" s="907"/>
      <c r="Q29" s="907"/>
      <c r="R29" s="907"/>
      <c r="S29" s="907"/>
      <c r="T29" s="907"/>
      <c r="U29" s="907"/>
      <c r="V29" s="895" t="s">
        <v>3628</v>
      </c>
      <c r="W29" s="888" t="s">
        <v>619</v>
      </c>
      <c r="X29" s="851"/>
      <c r="Y29" s="851"/>
      <c r="Z29" s="851"/>
      <c r="AA29" s="851"/>
      <c r="AB29" s="851"/>
      <c r="AC29" s="851"/>
      <c r="AD29" s="851"/>
      <c r="AE29" s="851"/>
      <c r="AF29" s="851"/>
      <c r="AG29" s="850"/>
      <c r="AH29" s="181"/>
      <c r="AI29" s="5"/>
      <c r="AJ29" s="5"/>
    </row>
    <row r="30" spans="1:48" s="14" customFormat="1">
      <c r="A30" s="22" t="s">
        <v>855</v>
      </c>
      <c r="B30" s="184" t="s">
        <v>190</v>
      </c>
      <c r="C30" s="184" t="s">
        <v>309</v>
      </c>
      <c r="D30" s="184" t="s">
        <v>943</v>
      </c>
      <c r="E30" s="184" t="s">
        <v>625</v>
      </c>
      <c r="F30" s="184" t="s">
        <v>854</v>
      </c>
      <c r="G30" s="841"/>
      <c r="H30" s="842"/>
      <c r="I30" s="843"/>
      <c r="J30" s="242">
        <v>0.51</v>
      </c>
      <c r="K30" s="842"/>
      <c r="L30" s="842"/>
      <c r="M30" s="846"/>
      <c r="N30" s="868">
        <v>0</v>
      </c>
      <c r="O30" s="907">
        <v>1</v>
      </c>
      <c r="P30" s="907">
        <v>0</v>
      </c>
      <c r="Q30" s="907">
        <v>0</v>
      </c>
      <c r="R30" s="907">
        <v>0</v>
      </c>
      <c r="S30" s="907">
        <v>0</v>
      </c>
      <c r="T30" s="907">
        <v>0</v>
      </c>
      <c r="U30" s="907">
        <v>0</v>
      </c>
      <c r="V30" s="895" t="s">
        <v>3628</v>
      </c>
      <c r="W30" s="888" t="s">
        <v>626</v>
      </c>
      <c r="X30" s="851"/>
      <c r="Y30" s="851"/>
      <c r="Z30" s="851"/>
      <c r="AA30" s="851"/>
      <c r="AB30" s="851"/>
      <c r="AC30" s="851"/>
      <c r="AD30" s="851"/>
      <c r="AE30" s="851"/>
      <c r="AF30" s="851"/>
      <c r="AG30" s="850"/>
      <c r="AH30" s="181"/>
      <c r="AI30" s="5"/>
      <c r="AJ30" s="5"/>
    </row>
    <row r="31" spans="1:48" s="14" customFormat="1">
      <c r="A31" s="22" t="s">
        <v>561</v>
      </c>
      <c r="B31" s="184" t="s">
        <v>190</v>
      </c>
      <c r="C31" s="184" t="s">
        <v>686</v>
      </c>
      <c r="D31" s="184" t="s">
        <v>937</v>
      </c>
      <c r="E31" s="184" t="s">
        <v>156</v>
      </c>
      <c r="F31" s="184" t="s">
        <v>560</v>
      </c>
      <c r="G31" s="841"/>
      <c r="H31" s="842"/>
      <c r="I31" s="843"/>
      <c r="J31" s="242">
        <v>0.51</v>
      </c>
      <c r="K31" s="842"/>
      <c r="L31" s="842"/>
      <c r="M31" s="846"/>
      <c r="N31" s="868">
        <v>0</v>
      </c>
      <c r="O31" s="907">
        <v>1</v>
      </c>
      <c r="P31" s="907">
        <v>0</v>
      </c>
      <c r="Q31" s="907">
        <v>0</v>
      </c>
      <c r="R31" s="907">
        <v>0</v>
      </c>
      <c r="S31" s="907">
        <v>0</v>
      </c>
      <c r="T31" s="907">
        <v>0</v>
      </c>
      <c r="U31" s="907">
        <v>0</v>
      </c>
      <c r="V31" s="895" t="s">
        <v>3628</v>
      </c>
      <c r="W31" s="888" t="s">
        <v>626</v>
      </c>
      <c r="X31" s="851"/>
      <c r="Y31" s="851"/>
      <c r="Z31" s="851"/>
      <c r="AA31" s="851"/>
      <c r="AB31" s="851"/>
      <c r="AC31" s="851"/>
      <c r="AD31" s="851"/>
      <c r="AE31" s="851"/>
      <c r="AF31" s="851"/>
      <c r="AG31" s="850"/>
      <c r="AH31" s="181"/>
      <c r="AI31" s="5"/>
      <c r="AJ31" s="5"/>
    </row>
    <row r="32" spans="1:48" s="14" customFormat="1">
      <c r="A32" s="22" t="s">
        <v>185</v>
      </c>
      <c r="B32" s="184" t="s">
        <v>627</v>
      </c>
      <c r="C32" s="184" t="s">
        <v>403</v>
      </c>
      <c r="D32" s="184" t="s">
        <v>944</v>
      </c>
      <c r="E32" s="184" t="s">
        <v>477</v>
      </c>
      <c r="F32" s="184" t="s">
        <v>660</v>
      </c>
      <c r="G32" s="841"/>
      <c r="H32" s="842"/>
      <c r="I32" s="843"/>
      <c r="J32" s="242">
        <v>0.51</v>
      </c>
      <c r="K32" s="842"/>
      <c r="L32" s="842"/>
      <c r="M32" s="846"/>
      <c r="N32" s="868">
        <v>0.5</v>
      </c>
      <c r="O32" s="907">
        <v>0.5</v>
      </c>
      <c r="P32" s="907">
        <v>0</v>
      </c>
      <c r="Q32" s="907">
        <v>0</v>
      </c>
      <c r="R32" s="907">
        <v>0</v>
      </c>
      <c r="S32" s="907">
        <v>0</v>
      </c>
      <c r="T32" s="907">
        <v>0</v>
      </c>
      <c r="U32" s="907">
        <v>0</v>
      </c>
      <c r="V32" s="895" t="s">
        <v>3628</v>
      </c>
      <c r="W32" s="888" t="s">
        <v>626</v>
      </c>
      <c r="X32" s="851"/>
      <c r="Y32" s="851"/>
      <c r="Z32" s="851"/>
      <c r="AA32" s="851"/>
      <c r="AB32" s="851"/>
      <c r="AC32" s="851"/>
      <c r="AD32" s="851"/>
      <c r="AE32" s="851"/>
      <c r="AF32" s="851"/>
      <c r="AG32" s="850"/>
      <c r="AH32" s="181"/>
      <c r="AI32" s="5"/>
      <c r="AJ32" s="5"/>
    </row>
    <row r="33" spans="1:36" s="14" customFormat="1">
      <c r="A33" s="22" t="s">
        <v>186</v>
      </c>
      <c r="B33" s="184" t="s">
        <v>627</v>
      </c>
      <c r="C33" s="184" t="s">
        <v>403</v>
      </c>
      <c r="D33" s="184" t="s">
        <v>944</v>
      </c>
      <c r="E33" s="184" t="s">
        <v>477</v>
      </c>
      <c r="F33" s="184" t="s">
        <v>661</v>
      </c>
      <c r="G33" s="841"/>
      <c r="H33" s="842"/>
      <c r="I33" s="843"/>
      <c r="J33" s="242">
        <v>0.51</v>
      </c>
      <c r="K33" s="842"/>
      <c r="L33" s="842"/>
      <c r="M33" s="846"/>
      <c r="N33" s="868">
        <v>0.5</v>
      </c>
      <c r="O33" s="907">
        <v>0.5</v>
      </c>
      <c r="P33" s="907">
        <v>0</v>
      </c>
      <c r="Q33" s="907">
        <v>0</v>
      </c>
      <c r="R33" s="907">
        <v>0</v>
      </c>
      <c r="S33" s="907">
        <v>0</v>
      </c>
      <c r="T33" s="907">
        <v>0</v>
      </c>
      <c r="U33" s="907">
        <v>0</v>
      </c>
      <c r="V33" s="895" t="s">
        <v>3628</v>
      </c>
      <c r="W33" s="888" t="s">
        <v>626</v>
      </c>
      <c r="X33" s="851"/>
      <c r="Y33" s="851"/>
      <c r="Z33" s="851"/>
      <c r="AA33" s="851"/>
      <c r="AB33" s="851"/>
      <c r="AC33" s="851"/>
      <c r="AD33" s="851"/>
      <c r="AE33" s="851"/>
      <c r="AF33" s="851"/>
      <c r="AG33" s="850"/>
      <c r="AH33" s="181"/>
      <c r="AI33" s="5"/>
      <c r="AJ33" s="5"/>
    </row>
    <row r="34" spans="1:36" s="14" customFormat="1">
      <c r="A34" s="22" t="s">
        <v>187</v>
      </c>
      <c r="B34" s="184" t="s">
        <v>627</v>
      </c>
      <c r="C34" s="184" t="s">
        <v>403</v>
      </c>
      <c r="D34" s="184" t="s">
        <v>944</v>
      </c>
      <c r="E34" s="184" t="s">
        <v>477</v>
      </c>
      <c r="F34" s="184" t="s">
        <v>945</v>
      </c>
      <c r="G34" s="841"/>
      <c r="H34" s="842"/>
      <c r="I34" s="843"/>
      <c r="J34" s="242">
        <v>0.51</v>
      </c>
      <c r="K34" s="842"/>
      <c r="L34" s="842"/>
      <c r="M34" s="846"/>
      <c r="N34" s="868">
        <v>0.5</v>
      </c>
      <c r="O34" s="907">
        <v>0.5</v>
      </c>
      <c r="P34" s="907">
        <v>0</v>
      </c>
      <c r="Q34" s="907">
        <v>0</v>
      </c>
      <c r="R34" s="907">
        <v>0</v>
      </c>
      <c r="S34" s="907">
        <v>0</v>
      </c>
      <c r="T34" s="907">
        <v>0</v>
      </c>
      <c r="U34" s="907">
        <v>0</v>
      </c>
      <c r="V34" s="895" t="s">
        <v>3628</v>
      </c>
      <c r="W34" s="888" t="s">
        <v>626</v>
      </c>
      <c r="X34" s="851"/>
      <c r="Y34" s="851"/>
      <c r="Z34" s="851"/>
      <c r="AA34" s="851"/>
      <c r="AB34" s="851"/>
      <c r="AC34" s="851"/>
      <c r="AD34" s="851"/>
      <c r="AE34" s="851"/>
      <c r="AF34" s="851"/>
      <c r="AG34" s="850"/>
      <c r="AH34" s="181"/>
      <c r="AI34" s="5"/>
      <c r="AJ34" s="5"/>
    </row>
    <row r="35" spans="1:36" s="14" customFormat="1">
      <c r="A35" s="22" t="s">
        <v>558</v>
      </c>
      <c r="B35" s="184" t="s">
        <v>684</v>
      </c>
      <c r="C35" s="184" t="s">
        <v>542</v>
      </c>
      <c r="D35" s="184" t="s">
        <v>946</v>
      </c>
      <c r="E35" s="184" t="s">
        <v>725</v>
      </c>
      <c r="F35" s="184" t="s">
        <v>947</v>
      </c>
      <c r="G35" s="841"/>
      <c r="H35" s="842"/>
      <c r="I35" s="843"/>
      <c r="J35" s="242">
        <v>0.51</v>
      </c>
      <c r="K35" s="842"/>
      <c r="L35" s="842"/>
      <c r="M35" s="846"/>
      <c r="N35" s="868">
        <v>0</v>
      </c>
      <c r="O35" s="907">
        <v>0</v>
      </c>
      <c r="P35" s="907">
        <v>0</v>
      </c>
      <c r="Q35" s="907">
        <v>0</v>
      </c>
      <c r="R35" s="907">
        <v>1</v>
      </c>
      <c r="S35" s="907">
        <v>0</v>
      </c>
      <c r="T35" s="907">
        <v>0</v>
      </c>
      <c r="U35" s="907">
        <v>0</v>
      </c>
      <c r="V35" s="895" t="s">
        <v>3628</v>
      </c>
      <c r="W35" s="888" t="s">
        <v>619</v>
      </c>
      <c r="X35" s="851"/>
      <c r="Y35" s="851"/>
      <c r="Z35" s="851"/>
      <c r="AA35" s="851"/>
      <c r="AB35" s="851"/>
      <c r="AC35" s="851"/>
      <c r="AD35" s="851"/>
      <c r="AE35" s="851"/>
      <c r="AF35" s="851"/>
      <c r="AG35" s="850"/>
      <c r="AH35" s="181"/>
      <c r="AI35" s="5"/>
      <c r="AJ35" s="5"/>
    </row>
    <row r="36" spans="1:36" s="14" customFormat="1">
      <c r="A36" s="22" t="s">
        <v>981</v>
      </c>
      <c r="B36" s="184" t="s">
        <v>684</v>
      </c>
      <c r="C36" s="184" t="s">
        <v>542</v>
      </c>
      <c r="D36" s="184" t="s">
        <v>946</v>
      </c>
      <c r="E36" s="184" t="s">
        <v>725</v>
      </c>
      <c r="F36" s="184" t="s">
        <v>980</v>
      </c>
      <c r="G36" s="841"/>
      <c r="H36" s="842"/>
      <c r="I36" s="843"/>
      <c r="J36" s="242">
        <v>0.51</v>
      </c>
      <c r="K36" s="842"/>
      <c r="L36" s="842"/>
      <c r="M36" s="846"/>
      <c r="N36" s="868">
        <v>0</v>
      </c>
      <c r="O36" s="907">
        <v>0</v>
      </c>
      <c r="P36" s="907">
        <v>0</v>
      </c>
      <c r="Q36" s="907">
        <v>0</v>
      </c>
      <c r="R36" s="907">
        <v>1</v>
      </c>
      <c r="S36" s="907">
        <v>0</v>
      </c>
      <c r="T36" s="907">
        <v>0</v>
      </c>
      <c r="U36" s="907">
        <v>0</v>
      </c>
      <c r="V36" s="895" t="s">
        <v>3628</v>
      </c>
      <c r="W36" s="888" t="s">
        <v>619</v>
      </c>
      <c r="X36" s="851"/>
      <c r="Y36" s="851"/>
      <c r="Z36" s="851"/>
      <c r="AA36" s="851"/>
      <c r="AB36" s="851"/>
      <c r="AC36" s="851"/>
      <c r="AD36" s="851"/>
      <c r="AE36" s="851"/>
      <c r="AF36" s="851"/>
      <c r="AG36" s="850"/>
      <c r="AH36" s="181"/>
      <c r="AI36" s="5"/>
      <c r="AJ36" s="5"/>
    </row>
    <row r="37" spans="1:36" s="14" customFormat="1">
      <c r="A37" s="22" t="s">
        <v>158</v>
      </c>
      <c r="B37" s="184" t="s">
        <v>157</v>
      </c>
      <c r="C37" s="184" t="s">
        <v>638</v>
      </c>
      <c r="D37" s="184" t="s">
        <v>946</v>
      </c>
      <c r="E37" s="184" t="s">
        <v>725</v>
      </c>
      <c r="F37" s="184" t="s">
        <v>124</v>
      </c>
      <c r="G37" s="841"/>
      <c r="H37" s="842"/>
      <c r="I37" s="843"/>
      <c r="J37" s="242">
        <v>0.51</v>
      </c>
      <c r="K37" s="842"/>
      <c r="L37" s="842"/>
      <c r="M37" s="846"/>
      <c r="N37" s="868">
        <v>0</v>
      </c>
      <c r="O37" s="907">
        <v>0</v>
      </c>
      <c r="P37" s="907">
        <v>0</v>
      </c>
      <c r="Q37" s="907">
        <v>0</v>
      </c>
      <c r="R37" s="907">
        <v>1</v>
      </c>
      <c r="S37" s="907">
        <v>0</v>
      </c>
      <c r="T37" s="907">
        <v>0</v>
      </c>
      <c r="U37" s="907">
        <v>0</v>
      </c>
      <c r="V37" s="895" t="s">
        <v>3628</v>
      </c>
      <c r="W37" s="888" t="s">
        <v>619</v>
      </c>
      <c r="X37" s="851"/>
      <c r="Y37" s="851"/>
      <c r="Z37" s="851"/>
      <c r="AA37" s="851"/>
      <c r="AB37" s="851"/>
      <c r="AC37" s="851"/>
      <c r="AD37" s="851"/>
      <c r="AE37" s="851"/>
      <c r="AF37" s="851"/>
      <c r="AG37" s="850"/>
      <c r="AH37" s="181"/>
      <c r="AI37" s="5"/>
      <c r="AJ37" s="5"/>
    </row>
    <row r="38" spans="1:36" s="14" customFormat="1">
      <c r="A38" s="22" t="s">
        <v>159</v>
      </c>
      <c r="B38" s="184" t="s">
        <v>157</v>
      </c>
      <c r="C38" s="184" t="s">
        <v>647</v>
      </c>
      <c r="D38" s="184" t="s">
        <v>946</v>
      </c>
      <c r="E38" s="184" t="s">
        <v>725</v>
      </c>
      <c r="F38" s="184" t="s">
        <v>125</v>
      </c>
      <c r="G38" s="841"/>
      <c r="H38" s="842"/>
      <c r="I38" s="843"/>
      <c r="J38" s="242">
        <v>0.51</v>
      </c>
      <c r="K38" s="842"/>
      <c r="L38" s="842"/>
      <c r="M38" s="846"/>
      <c r="N38" s="868">
        <v>0</v>
      </c>
      <c r="O38" s="907">
        <v>0</v>
      </c>
      <c r="P38" s="907">
        <v>0</v>
      </c>
      <c r="Q38" s="907">
        <v>0</v>
      </c>
      <c r="R38" s="907">
        <v>1</v>
      </c>
      <c r="S38" s="907">
        <v>0</v>
      </c>
      <c r="T38" s="907">
        <v>0</v>
      </c>
      <c r="U38" s="907">
        <v>0</v>
      </c>
      <c r="V38" s="895" t="s">
        <v>3628</v>
      </c>
      <c r="W38" s="888" t="s">
        <v>619</v>
      </c>
      <c r="X38" s="851"/>
      <c r="Y38" s="851"/>
      <c r="Z38" s="851"/>
      <c r="AA38" s="851"/>
      <c r="AB38" s="851"/>
      <c r="AC38" s="851"/>
      <c r="AD38" s="851"/>
      <c r="AE38" s="851"/>
      <c r="AF38" s="851"/>
      <c r="AG38" s="850"/>
      <c r="AH38" s="181"/>
      <c r="AI38" s="5"/>
      <c r="AJ38" s="5"/>
    </row>
    <row r="39" spans="1:36" s="14" customFormat="1">
      <c r="A39" s="22" t="s">
        <v>160</v>
      </c>
      <c r="B39" s="184" t="s">
        <v>157</v>
      </c>
      <c r="C39" s="184" t="s">
        <v>400</v>
      </c>
      <c r="D39" s="184" t="s">
        <v>948</v>
      </c>
      <c r="E39" s="184" t="s">
        <v>650</v>
      </c>
      <c r="F39" s="184" t="s">
        <v>949</v>
      </c>
      <c r="G39" s="841"/>
      <c r="H39" s="842"/>
      <c r="I39" s="843"/>
      <c r="J39" s="242">
        <v>0.51</v>
      </c>
      <c r="K39" s="842"/>
      <c r="L39" s="842"/>
      <c r="M39" s="846"/>
      <c r="N39" s="868">
        <v>0.3</v>
      </c>
      <c r="O39" s="907">
        <v>0</v>
      </c>
      <c r="P39" s="907">
        <v>0</v>
      </c>
      <c r="Q39" s="907">
        <v>0.7</v>
      </c>
      <c r="R39" s="907">
        <v>0</v>
      </c>
      <c r="S39" s="907">
        <v>0</v>
      </c>
      <c r="T39" s="907">
        <v>0</v>
      </c>
      <c r="U39" s="907">
        <v>0</v>
      </c>
      <c r="V39" s="895" t="s">
        <v>3628</v>
      </c>
      <c r="W39" s="888" t="s">
        <v>626</v>
      </c>
      <c r="X39" s="851"/>
      <c r="Y39" s="851"/>
      <c r="Z39" s="851"/>
      <c r="AA39" s="851"/>
      <c r="AB39" s="851"/>
      <c r="AC39" s="851"/>
      <c r="AD39" s="851"/>
      <c r="AE39" s="851"/>
      <c r="AF39" s="851"/>
      <c r="AG39" s="850"/>
      <c r="AH39" s="181"/>
      <c r="AI39" s="5"/>
      <c r="AJ39" s="5"/>
    </row>
    <row r="40" spans="1:36" s="14" customFormat="1">
      <c r="A40" s="22" t="s">
        <v>161</v>
      </c>
      <c r="B40" s="184" t="s">
        <v>157</v>
      </c>
      <c r="C40" s="184" t="s">
        <v>634</v>
      </c>
      <c r="D40" s="184" t="s">
        <v>948</v>
      </c>
      <c r="E40" s="184" t="s">
        <v>650</v>
      </c>
      <c r="F40" s="184" t="s">
        <v>950</v>
      </c>
      <c r="G40" s="841"/>
      <c r="H40" s="842"/>
      <c r="I40" s="843"/>
      <c r="J40" s="242">
        <v>0.51</v>
      </c>
      <c r="K40" s="842"/>
      <c r="L40" s="842"/>
      <c r="M40" s="846"/>
      <c r="N40" s="868">
        <v>0</v>
      </c>
      <c r="O40" s="907">
        <v>0</v>
      </c>
      <c r="P40" s="907">
        <v>0</v>
      </c>
      <c r="Q40" s="907">
        <v>1</v>
      </c>
      <c r="R40" s="907">
        <v>0</v>
      </c>
      <c r="S40" s="907">
        <v>0</v>
      </c>
      <c r="T40" s="907">
        <v>0</v>
      </c>
      <c r="U40" s="907">
        <v>0</v>
      </c>
      <c r="V40" s="895" t="s">
        <v>3628</v>
      </c>
      <c r="W40" s="888" t="s">
        <v>619</v>
      </c>
      <c r="X40" s="851"/>
      <c r="Y40" s="851"/>
      <c r="Z40" s="851"/>
      <c r="AA40" s="851"/>
      <c r="AB40" s="851"/>
      <c r="AC40" s="851"/>
      <c r="AD40" s="851"/>
      <c r="AE40" s="851"/>
      <c r="AF40" s="851"/>
      <c r="AG40" s="850"/>
      <c r="AH40" s="181"/>
      <c r="AI40" s="5"/>
      <c r="AJ40" s="5"/>
    </row>
    <row r="41" spans="1:36" s="14" customFormat="1">
      <c r="A41" s="22" t="s">
        <v>162</v>
      </c>
      <c r="B41" s="184" t="s">
        <v>157</v>
      </c>
      <c r="C41" s="184" t="s">
        <v>637</v>
      </c>
      <c r="D41" s="184" t="s">
        <v>948</v>
      </c>
      <c r="E41" s="184" t="s">
        <v>650</v>
      </c>
      <c r="F41" s="184" t="s">
        <v>951</v>
      </c>
      <c r="G41" s="841"/>
      <c r="H41" s="842"/>
      <c r="I41" s="843"/>
      <c r="J41" s="242">
        <v>0.51</v>
      </c>
      <c r="K41" s="842"/>
      <c r="L41" s="842"/>
      <c r="M41" s="846"/>
      <c r="N41" s="868">
        <v>0</v>
      </c>
      <c r="O41" s="907">
        <v>0</v>
      </c>
      <c r="P41" s="907">
        <v>0</v>
      </c>
      <c r="Q41" s="907">
        <v>1</v>
      </c>
      <c r="R41" s="907">
        <v>0</v>
      </c>
      <c r="S41" s="907">
        <v>0</v>
      </c>
      <c r="T41" s="907">
        <v>0</v>
      </c>
      <c r="U41" s="907">
        <v>0</v>
      </c>
      <c r="V41" s="895" t="s">
        <v>3628</v>
      </c>
      <c r="W41" s="888" t="s">
        <v>619</v>
      </c>
      <c r="X41" s="851"/>
      <c r="Y41" s="851"/>
      <c r="Z41" s="851"/>
      <c r="AA41" s="851"/>
      <c r="AB41" s="851"/>
      <c r="AC41" s="851"/>
      <c r="AD41" s="851"/>
      <c r="AE41" s="851"/>
      <c r="AF41" s="851"/>
      <c r="AG41" s="850"/>
      <c r="AH41" s="181"/>
      <c r="AI41" s="5"/>
      <c r="AJ41" s="5"/>
    </row>
    <row r="42" spans="1:36" s="14" customFormat="1">
      <c r="A42" s="743" t="s">
        <v>164</v>
      </c>
      <c r="B42" s="184" t="s">
        <v>157</v>
      </c>
      <c r="C42" s="184" t="s">
        <v>636</v>
      </c>
      <c r="D42" s="184" t="s">
        <v>952</v>
      </c>
      <c r="E42" s="184" t="s">
        <v>163</v>
      </c>
      <c r="F42" s="184" t="s">
        <v>953</v>
      </c>
      <c r="G42" s="841"/>
      <c r="H42" s="842"/>
      <c r="I42" s="843"/>
      <c r="J42" s="242">
        <v>0.51</v>
      </c>
      <c r="K42" s="842"/>
      <c r="L42" s="842"/>
      <c r="M42" s="846"/>
      <c r="N42" s="868">
        <v>0.5</v>
      </c>
      <c r="O42" s="907">
        <v>0</v>
      </c>
      <c r="P42" s="907">
        <v>0</v>
      </c>
      <c r="Q42" s="907">
        <v>0.5</v>
      </c>
      <c r="R42" s="907">
        <v>0</v>
      </c>
      <c r="S42" s="907">
        <v>0</v>
      </c>
      <c r="T42" s="907">
        <v>0</v>
      </c>
      <c r="U42" s="907">
        <v>0</v>
      </c>
      <c r="V42" s="895" t="s">
        <v>3628</v>
      </c>
      <c r="W42" s="888" t="s">
        <v>619</v>
      </c>
      <c r="X42" s="851"/>
      <c r="Y42" s="851"/>
      <c r="Z42" s="851"/>
      <c r="AA42" s="851"/>
      <c r="AB42" s="851"/>
      <c r="AC42" s="851"/>
      <c r="AD42" s="851"/>
      <c r="AE42" s="851"/>
      <c r="AF42" s="851"/>
      <c r="AG42" s="850"/>
      <c r="AH42" s="181"/>
      <c r="AI42" s="5"/>
      <c r="AJ42" s="5"/>
    </row>
    <row r="43" spans="1:36" s="14" customFormat="1">
      <c r="A43" s="743" t="s">
        <v>165</v>
      </c>
      <c r="B43" s="184" t="s">
        <v>157</v>
      </c>
      <c r="C43" s="184" t="s">
        <v>639</v>
      </c>
      <c r="D43" s="184" t="s">
        <v>952</v>
      </c>
      <c r="E43" s="184" t="s">
        <v>163</v>
      </c>
      <c r="F43" s="184" t="s">
        <v>671</v>
      </c>
      <c r="G43" s="841"/>
      <c r="H43" s="842"/>
      <c r="I43" s="843"/>
      <c r="J43" s="242">
        <v>0.51</v>
      </c>
      <c r="K43" s="842"/>
      <c r="L43" s="842"/>
      <c r="M43" s="846"/>
      <c r="N43" s="868">
        <v>1</v>
      </c>
      <c r="O43" s="907">
        <v>0</v>
      </c>
      <c r="P43" s="907">
        <v>0</v>
      </c>
      <c r="Q43" s="907">
        <v>0</v>
      </c>
      <c r="R43" s="907">
        <v>0</v>
      </c>
      <c r="S43" s="907">
        <v>0</v>
      </c>
      <c r="T43" s="907">
        <v>0</v>
      </c>
      <c r="U43" s="907">
        <v>0</v>
      </c>
      <c r="V43" s="895" t="s">
        <v>3628</v>
      </c>
      <c r="W43" s="888" t="s">
        <v>626</v>
      </c>
      <c r="X43" s="851"/>
      <c r="Y43" s="851"/>
      <c r="Z43" s="851"/>
      <c r="AA43" s="851"/>
      <c r="AB43" s="851"/>
      <c r="AC43" s="851"/>
      <c r="AD43" s="851"/>
      <c r="AE43" s="851"/>
      <c r="AF43" s="851"/>
      <c r="AG43" s="850"/>
      <c r="AH43" s="181"/>
      <c r="AI43" s="5"/>
      <c r="AJ43" s="5"/>
    </row>
    <row r="44" spans="1:36" s="14" customFormat="1">
      <c r="A44" s="743" t="s">
        <v>166</v>
      </c>
      <c r="B44" s="184" t="s">
        <v>157</v>
      </c>
      <c r="C44" s="184" t="s">
        <v>639</v>
      </c>
      <c r="D44" s="184" t="s">
        <v>952</v>
      </c>
      <c r="E44" s="184" t="s">
        <v>163</v>
      </c>
      <c r="F44" s="184" t="s">
        <v>672</v>
      </c>
      <c r="G44" s="841"/>
      <c r="H44" s="842"/>
      <c r="I44" s="843"/>
      <c r="J44" s="242">
        <v>0.51</v>
      </c>
      <c r="K44" s="842"/>
      <c r="L44" s="842"/>
      <c r="M44" s="846"/>
      <c r="N44" s="868">
        <v>1</v>
      </c>
      <c r="O44" s="907">
        <v>0</v>
      </c>
      <c r="P44" s="907">
        <v>0</v>
      </c>
      <c r="Q44" s="907">
        <v>0</v>
      </c>
      <c r="R44" s="907">
        <v>0</v>
      </c>
      <c r="S44" s="907">
        <v>0</v>
      </c>
      <c r="T44" s="907">
        <v>0</v>
      </c>
      <c r="U44" s="907">
        <v>0</v>
      </c>
      <c r="V44" s="895" t="s">
        <v>3628</v>
      </c>
      <c r="W44" s="888" t="s">
        <v>626</v>
      </c>
      <c r="X44" s="851"/>
      <c r="Y44" s="851"/>
      <c r="Z44" s="851"/>
      <c r="AA44" s="851"/>
      <c r="AB44" s="851"/>
      <c r="AC44" s="851"/>
      <c r="AD44" s="851"/>
      <c r="AE44" s="851"/>
      <c r="AF44" s="851"/>
      <c r="AG44" s="850"/>
      <c r="AH44" s="181"/>
      <c r="AI44" s="5"/>
      <c r="AJ44" s="5"/>
    </row>
    <row r="45" spans="1:36" s="14" customFormat="1">
      <c r="A45" s="743" t="s">
        <v>167</v>
      </c>
      <c r="B45" s="184" t="s">
        <v>157</v>
      </c>
      <c r="C45" s="184" t="s">
        <v>639</v>
      </c>
      <c r="D45" s="184" t="s">
        <v>952</v>
      </c>
      <c r="E45" s="184" t="s">
        <v>163</v>
      </c>
      <c r="F45" s="184" t="s">
        <v>673</v>
      </c>
      <c r="G45" s="841"/>
      <c r="H45" s="842"/>
      <c r="I45" s="843"/>
      <c r="J45" s="242">
        <v>0.51</v>
      </c>
      <c r="K45" s="842"/>
      <c r="L45" s="842"/>
      <c r="M45" s="846"/>
      <c r="N45" s="868">
        <v>1</v>
      </c>
      <c r="O45" s="907">
        <v>0</v>
      </c>
      <c r="P45" s="907">
        <v>0</v>
      </c>
      <c r="Q45" s="907">
        <v>0</v>
      </c>
      <c r="R45" s="907">
        <v>0</v>
      </c>
      <c r="S45" s="907">
        <v>0</v>
      </c>
      <c r="T45" s="907">
        <v>0</v>
      </c>
      <c r="U45" s="907">
        <v>0</v>
      </c>
      <c r="V45" s="895" t="s">
        <v>3628</v>
      </c>
      <c r="W45" s="888" t="s">
        <v>626</v>
      </c>
      <c r="X45" s="851"/>
      <c r="Y45" s="851"/>
      <c r="Z45" s="851"/>
      <c r="AA45" s="851"/>
      <c r="AB45" s="851"/>
      <c r="AC45" s="851"/>
      <c r="AD45" s="851"/>
      <c r="AE45" s="851"/>
      <c r="AF45" s="851"/>
      <c r="AG45" s="850"/>
      <c r="AH45" s="181"/>
      <c r="AI45" s="5"/>
      <c r="AJ45" s="5"/>
    </row>
    <row r="46" spans="1:36" s="14" customFormat="1">
      <c r="A46" s="743" t="s">
        <v>1053</v>
      </c>
      <c r="B46" s="750" t="s">
        <v>157</v>
      </c>
      <c r="C46" s="185" t="s">
        <v>640</v>
      </c>
      <c r="D46" s="185" t="s">
        <v>952</v>
      </c>
      <c r="E46" s="185" t="s">
        <v>163</v>
      </c>
      <c r="F46" s="185" t="s">
        <v>1052</v>
      </c>
      <c r="G46" s="841"/>
      <c r="H46" s="842"/>
      <c r="I46" s="843"/>
      <c r="J46" s="242">
        <v>0.51</v>
      </c>
      <c r="K46" s="842"/>
      <c r="L46" s="842"/>
      <c r="M46" s="846"/>
      <c r="N46" s="868">
        <v>1</v>
      </c>
      <c r="O46" s="907">
        <v>0</v>
      </c>
      <c r="P46" s="907">
        <v>0</v>
      </c>
      <c r="Q46" s="907">
        <v>0</v>
      </c>
      <c r="R46" s="907">
        <v>0</v>
      </c>
      <c r="S46" s="907">
        <v>0</v>
      </c>
      <c r="T46" s="907">
        <v>0</v>
      </c>
      <c r="U46" s="907">
        <v>0</v>
      </c>
      <c r="V46" s="895" t="s">
        <v>3628</v>
      </c>
      <c r="W46" s="888" t="s">
        <v>626</v>
      </c>
      <c r="X46" s="851"/>
      <c r="Y46" s="851"/>
      <c r="Z46" s="851"/>
      <c r="AA46" s="851"/>
      <c r="AB46" s="851"/>
      <c r="AC46" s="851"/>
      <c r="AD46" s="851"/>
      <c r="AE46" s="851"/>
      <c r="AF46" s="851"/>
      <c r="AG46" s="850"/>
      <c r="AH46" s="181"/>
      <c r="AI46" s="5"/>
      <c r="AJ46" s="5"/>
    </row>
    <row r="47" spans="1:36" s="14" customFormat="1">
      <c r="A47" s="743" t="s">
        <v>1287</v>
      </c>
      <c r="B47" s="185" t="s">
        <v>157</v>
      </c>
      <c r="C47" s="185" t="s">
        <v>640</v>
      </c>
      <c r="D47" s="185" t="s">
        <v>952</v>
      </c>
      <c r="E47" s="185" t="s">
        <v>163</v>
      </c>
      <c r="F47" s="185" t="s">
        <v>1286</v>
      </c>
      <c r="G47" s="841"/>
      <c r="H47" s="842"/>
      <c r="I47" s="843"/>
      <c r="J47" s="242">
        <v>0.51</v>
      </c>
      <c r="K47" s="842"/>
      <c r="L47" s="842"/>
      <c r="M47" s="846"/>
      <c r="N47" s="868">
        <v>1</v>
      </c>
      <c r="O47" s="907"/>
      <c r="P47" s="907"/>
      <c r="Q47" s="907"/>
      <c r="R47" s="907"/>
      <c r="S47" s="907"/>
      <c r="T47" s="907"/>
      <c r="U47" s="907"/>
      <c r="V47" s="895" t="s">
        <v>3628</v>
      </c>
      <c r="W47" s="888" t="s">
        <v>626</v>
      </c>
      <c r="X47" s="851"/>
      <c r="Y47" s="851"/>
      <c r="Z47" s="851"/>
      <c r="AA47" s="851"/>
      <c r="AB47" s="851"/>
      <c r="AC47" s="851"/>
      <c r="AD47" s="851"/>
      <c r="AE47" s="851"/>
      <c r="AF47" s="851"/>
      <c r="AG47" s="850"/>
      <c r="AH47" s="181"/>
      <c r="AI47" s="5"/>
      <c r="AJ47" s="5"/>
    </row>
    <row r="48" spans="1:36" s="14" customFormat="1">
      <c r="A48" s="743" t="s">
        <v>1285</v>
      </c>
      <c r="B48" s="185" t="s">
        <v>157</v>
      </c>
      <c r="C48" s="759" t="s">
        <v>639</v>
      </c>
      <c r="D48" s="185" t="s">
        <v>952</v>
      </c>
      <c r="E48" s="185" t="s">
        <v>163</v>
      </c>
      <c r="F48" s="185" t="s">
        <v>1200</v>
      </c>
      <c r="G48" s="841"/>
      <c r="H48" s="842"/>
      <c r="I48" s="843"/>
      <c r="J48" s="242">
        <v>0.51</v>
      </c>
      <c r="K48" s="842"/>
      <c r="L48" s="842"/>
      <c r="M48" s="846"/>
      <c r="N48" s="868">
        <v>1</v>
      </c>
      <c r="O48" s="907">
        <v>0</v>
      </c>
      <c r="P48" s="907">
        <v>0</v>
      </c>
      <c r="Q48" s="907">
        <v>0</v>
      </c>
      <c r="R48" s="907">
        <v>0</v>
      </c>
      <c r="S48" s="907">
        <v>0</v>
      </c>
      <c r="T48" s="907">
        <v>0</v>
      </c>
      <c r="U48" s="907">
        <v>0</v>
      </c>
      <c r="V48" s="895" t="s">
        <v>3628</v>
      </c>
      <c r="W48" s="888" t="s">
        <v>626</v>
      </c>
      <c r="X48" s="851"/>
      <c r="Y48" s="851"/>
      <c r="Z48" s="851"/>
      <c r="AA48" s="851"/>
      <c r="AB48" s="851"/>
      <c r="AC48" s="851"/>
      <c r="AD48" s="851"/>
      <c r="AE48" s="851"/>
      <c r="AF48" s="851"/>
      <c r="AG48" s="850"/>
      <c r="AH48" s="181"/>
      <c r="AI48" s="5"/>
      <c r="AJ48" s="5"/>
    </row>
    <row r="49" spans="1:48" s="14" customFormat="1">
      <c r="A49" s="743" t="s">
        <v>168</v>
      </c>
      <c r="B49" s="184" t="s">
        <v>157</v>
      </c>
      <c r="C49" s="184" t="s">
        <v>674</v>
      </c>
      <c r="D49" s="184" t="s">
        <v>952</v>
      </c>
      <c r="E49" s="184" t="s">
        <v>163</v>
      </c>
      <c r="F49" s="184" t="s">
        <v>641</v>
      </c>
      <c r="G49" s="841"/>
      <c r="H49" s="842"/>
      <c r="I49" s="843"/>
      <c r="J49" s="242">
        <v>0.51</v>
      </c>
      <c r="K49" s="842"/>
      <c r="L49" s="842"/>
      <c r="M49" s="846"/>
      <c r="N49" s="868">
        <v>1</v>
      </c>
      <c r="O49" s="907">
        <v>0</v>
      </c>
      <c r="P49" s="907">
        <v>0</v>
      </c>
      <c r="Q49" s="907">
        <v>0</v>
      </c>
      <c r="R49" s="907">
        <v>0</v>
      </c>
      <c r="S49" s="907">
        <v>0</v>
      </c>
      <c r="T49" s="907">
        <v>0</v>
      </c>
      <c r="U49" s="907">
        <v>0</v>
      </c>
      <c r="V49" s="895" t="s">
        <v>3628</v>
      </c>
      <c r="W49" s="888" t="s">
        <v>626</v>
      </c>
      <c r="X49" s="851"/>
      <c r="Y49" s="851"/>
      <c r="Z49" s="851"/>
      <c r="AA49" s="851"/>
      <c r="AB49" s="851"/>
      <c r="AC49" s="851"/>
      <c r="AD49" s="851"/>
      <c r="AE49" s="851"/>
      <c r="AF49" s="851"/>
      <c r="AG49" s="850"/>
      <c r="AH49" s="181"/>
      <c r="AI49" s="5"/>
      <c r="AJ49" s="5"/>
    </row>
    <row r="50" spans="1:48" s="14" customFormat="1">
      <c r="A50" s="22" t="s">
        <v>136</v>
      </c>
      <c r="B50" s="184" t="s">
        <v>157</v>
      </c>
      <c r="C50" s="184" t="s">
        <v>635</v>
      </c>
      <c r="D50" s="184" t="s">
        <v>948</v>
      </c>
      <c r="E50" s="184" t="s">
        <v>650</v>
      </c>
      <c r="F50" s="184" t="s">
        <v>954</v>
      </c>
      <c r="G50" s="841"/>
      <c r="H50" s="842"/>
      <c r="I50" s="843"/>
      <c r="J50" s="242">
        <v>0.51</v>
      </c>
      <c r="K50" s="842"/>
      <c r="L50" s="842"/>
      <c r="M50" s="846"/>
      <c r="N50" s="868">
        <v>0</v>
      </c>
      <c r="O50" s="907">
        <v>0</v>
      </c>
      <c r="P50" s="907">
        <v>0</v>
      </c>
      <c r="Q50" s="907">
        <v>1</v>
      </c>
      <c r="R50" s="907">
        <v>0</v>
      </c>
      <c r="S50" s="907">
        <v>0</v>
      </c>
      <c r="T50" s="907">
        <v>0</v>
      </c>
      <c r="U50" s="907">
        <v>0</v>
      </c>
      <c r="V50" s="895" t="s">
        <v>3628</v>
      </c>
      <c r="W50" s="888" t="s">
        <v>619</v>
      </c>
      <c r="X50" s="851"/>
      <c r="Y50" s="851"/>
      <c r="Z50" s="851"/>
      <c r="AA50" s="851"/>
      <c r="AB50" s="851"/>
      <c r="AC50" s="851"/>
      <c r="AD50" s="851"/>
      <c r="AE50" s="851"/>
      <c r="AF50" s="851"/>
      <c r="AG50" s="850"/>
      <c r="AH50" s="181"/>
      <c r="AI50" s="5"/>
      <c r="AJ50" s="5"/>
    </row>
    <row r="51" spans="1:48" s="14" customFormat="1">
      <c r="A51" s="22" t="s">
        <v>169</v>
      </c>
      <c r="B51" s="184" t="s">
        <v>157</v>
      </c>
      <c r="C51" s="184" t="s">
        <v>639</v>
      </c>
      <c r="D51" s="184" t="s">
        <v>952</v>
      </c>
      <c r="E51" s="184" t="s">
        <v>163</v>
      </c>
      <c r="F51" s="184" t="s">
        <v>675</v>
      </c>
      <c r="G51" s="841"/>
      <c r="H51" s="842"/>
      <c r="I51" s="843"/>
      <c r="J51" s="242">
        <v>0.51</v>
      </c>
      <c r="K51" s="842"/>
      <c r="L51" s="842"/>
      <c r="M51" s="846"/>
      <c r="N51" s="868">
        <v>1</v>
      </c>
      <c r="O51" s="907">
        <v>0</v>
      </c>
      <c r="P51" s="907">
        <v>0</v>
      </c>
      <c r="Q51" s="907">
        <v>0</v>
      </c>
      <c r="R51" s="907">
        <v>0</v>
      </c>
      <c r="S51" s="907">
        <v>0</v>
      </c>
      <c r="T51" s="907">
        <v>0</v>
      </c>
      <c r="U51" s="907">
        <v>0</v>
      </c>
      <c r="V51" s="895" t="s">
        <v>3628</v>
      </c>
      <c r="W51" s="888" t="s">
        <v>626</v>
      </c>
      <c r="X51" s="851"/>
      <c r="Y51" s="851"/>
      <c r="Z51" s="851"/>
      <c r="AA51" s="851"/>
      <c r="AB51" s="851"/>
      <c r="AC51" s="851"/>
      <c r="AD51" s="851"/>
      <c r="AE51" s="851"/>
      <c r="AF51" s="851"/>
      <c r="AG51" s="850"/>
      <c r="AH51" s="181"/>
      <c r="AI51" s="5"/>
      <c r="AJ51" s="5"/>
    </row>
    <row r="52" spans="1:48" s="14" customFormat="1">
      <c r="A52" s="22" t="s">
        <v>170</v>
      </c>
      <c r="B52" s="184" t="s">
        <v>157</v>
      </c>
      <c r="C52" s="184" t="s">
        <v>639</v>
      </c>
      <c r="D52" s="184" t="s">
        <v>952</v>
      </c>
      <c r="E52" s="184" t="s">
        <v>163</v>
      </c>
      <c r="F52" s="184" t="s">
        <v>676</v>
      </c>
      <c r="G52" s="841"/>
      <c r="H52" s="842"/>
      <c r="I52" s="843"/>
      <c r="J52" s="242">
        <v>0.51</v>
      </c>
      <c r="K52" s="842"/>
      <c r="L52" s="842"/>
      <c r="M52" s="846"/>
      <c r="N52" s="868">
        <v>1</v>
      </c>
      <c r="O52" s="907">
        <v>0</v>
      </c>
      <c r="P52" s="907">
        <v>0</v>
      </c>
      <c r="Q52" s="907">
        <v>0</v>
      </c>
      <c r="R52" s="907">
        <v>0</v>
      </c>
      <c r="S52" s="907">
        <v>0</v>
      </c>
      <c r="T52" s="907">
        <v>0</v>
      </c>
      <c r="U52" s="907">
        <v>0</v>
      </c>
      <c r="V52" s="895" t="s">
        <v>3628</v>
      </c>
      <c r="W52" s="888" t="s">
        <v>626</v>
      </c>
      <c r="X52" s="851"/>
      <c r="Y52" s="851"/>
      <c r="Z52" s="851"/>
      <c r="AA52" s="851"/>
      <c r="AB52" s="851"/>
      <c r="AC52" s="851"/>
      <c r="AD52" s="851"/>
      <c r="AE52" s="851"/>
      <c r="AF52" s="851"/>
      <c r="AG52" s="850"/>
      <c r="AH52" s="181"/>
      <c r="AI52" s="5"/>
      <c r="AJ52" s="5"/>
    </row>
    <row r="53" spans="1:48" s="14" customFormat="1">
      <c r="A53" s="22" t="s">
        <v>171</v>
      </c>
      <c r="B53" s="184" t="s">
        <v>157</v>
      </c>
      <c r="C53" s="184" t="s">
        <v>639</v>
      </c>
      <c r="D53" s="184" t="s">
        <v>952</v>
      </c>
      <c r="E53" s="184" t="s">
        <v>163</v>
      </c>
      <c r="F53" s="184" t="s">
        <v>677</v>
      </c>
      <c r="G53" s="841"/>
      <c r="H53" s="842"/>
      <c r="I53" s="843"/>
      <c r="J53" s="242">
        <v>0.51</v>
      </c>
      <c r="K53" s="842"/>
      <c r="L53" s="842"/>
      <c r="M53" s="846"/>
      <c r="N53" s="868">
        <v>1</v>
      </c>
      <c r="O53" s="907">
        <v>0</v>
      </c>
      <c r="P53" s="907">
        <v>0</v>
      </c>
      <c r="Q53" s="907">
        <v>0</v>
      </c>
      <c r="R53" s="907">
        <v>0</v>
      </c>
      <c r="S53" s="907">
        <v>0</v>
      </c>
      <c r="T53" s="907">
        <v>0</v>
      </c>
      <c r="U53" s="907">
        <v>0</v>
      </c>
      <c r="V53" s="895" t="s">
        <v>3628</v>
      </c>
      <c r="W53" s="888" t="s">
        <v>626</v>
      </c>
      <c r="X53" s="851"/>
      <c r="Y53" s="851"/>
      <c r="Z53" s="851"/>
      <c r="AA53" s="851"/>
      <c r="AB53" s="851"/>
      <c r="AC53" s="851"/>
      <c r="AD53" s="851"/>
      <c r="AE53" s="851"/>
      <c r="AF53" s="851"/>
      <c r="AG53" s="850"/>
      <c r="AH53" s="181"/>
      <c r="AI53" s="5"/>
      <c r="AJ53" s="5"/>
    </row>
    <row r="54" spans="1:48" s="14" customFormat="1">
      <c r="A54" s="22" t="s">
        <v>172</v>
      </c>
      <c r="B54" s="184" t="s">
        <v>157</v>
      </c>
      <c r="C54" s="184" t="s">
        <v>639</v>
      </c>
      <c r="D54" s="184" t="s">
        <v>952</v>
      </c>
      <c r="E54" s="184" t="s">
        <v>163</v>
      </c>
      <c r="F54" s="184" t="s">
        <v>678</v>
      </c>
      <c r="G54" s="841"/>
      <c r="H54" s="842"/>
      <c r="I54" s="843"/>
      <c r="J54" s="242">
        <v>0.51</v>
      </c>
      <c r="K54" s="842"/>
      <c r="L54" s="842"/>
      <c r="M54" s="846"/>
      <c r="N54" s="868">
        <v>1</v>
      </c>
      <c r="O54" s="907">
        <v>0</v>
      </c>
      <c r="P54" s="907">
        <v>0</v>
      </c>
      <c r="Q54" s="907">
        <v>0</v>
      </c>
      <c r="R54" s="907">
        <v>0</v>
      </c>
      <c r="S54" s="907">
        <v>0</v>
      </c>
      <c r="T54" s="907">
        <v>0</v>
      </c>
      <c r="U54" s="907">
        <v>0</v>
      </c>
      <c r="V54" s="895" t="s">
        <v>3628</v>
      </c>
      <c r="W54" s="888" t="s">
        <v>626</v>
      </c>
      <c r="X54" s="851"/>
      <c r="Y54" s="851"/>
      <c r="Z54" s="851"/>
      <c r="AA54" s="851"/>
      <c r="AB54" s="851"/>
      <c r="AC54" s="851"/>
      <c r="AD54" s="851"/>
      <c r="AE54" s="851"/>
      <c r="AF54" s="851"/>
      <c r="AG54" s="850"/>
      <c r="AH54" s="181"/>
      <c r="AI54" s="5"/>
      <c r="AJ54" s="5"/>
    </row>
    <row r="55" spans="1:48" s="14" customFormat="1">
      <c r="A55" s="22" t="s">
        <v>173</v>
      </c>
      <c r="B55" s="184" t="s">
        <v>157</v>
      </c>
      <c r="C55" s="184" t="s">
        <v>639</v>
      </c>
      <c r="D55" s="184" t="s">
        <v>952</v>
      </c>
      <c r="E55" s="184" t="s">
        <v>163</v>
      </c>
      <c r="F55" s="184" t="s">
        <v>680</v>
      </c>
      <c r="G55" s="841"/>
      <c r="H55" s="842"/>
      <c r="I55" s="843"/>
      <c r="J55" s="242">
        <v>0.51</v>
      </c>
      <c r="K55" s="842"/>
      <c r="L55" s="842"/>
      <c r="M55" s="846"/>
      <c r="N55" s="868">
        <v>1</v>
      </c>
      <c r="O55" s="907">
        <v>0</v>
      </c>
      <c r="P55" s="907">
        <v>0</v>
      </c>
      <c r="Q55" s="907">
        <v>0</v>
      </c>
      <c r="R55" s="907">
        <v>0</v>
      </c>
      <c r="S55" s="907">
        <v>0</v>
      </c>
      <c r="T55" s="907">
        <v>0</v>
      </c>
      <c r="U55" s="907">
        <v>0</v>
      </c>
      <c r="V55" s="895" t="s">
        <v>3628</v>
      </c>
      <c r="W55" s="888" t="s">
        <v>626</v>
      </c>
      <c r="X55" s="851"/>
      <c r="Y55" s="851"/>
      <c r="Z55" s="851"/>
      <c r="AA55" s="851"/>
      <c r="AB55" s="851"/>
      <c r="AC55" s="851"/>
      <c r="AD55" s="851"/>
      <c r="AE55" s="851"/>
      <c r="AF55" s="851"/>
      <c r="AG55" s="850"/>
      <c r="AH55" s="181"/>
      <c r="AI55" s="5"/>
      <c r="AJ55" s="5"/>
    </row>
    <row r="56" spans="1:48" s="14" customFormat="1">
      <c r="A56" s="22" t="s">
        <v>174</v>
      </c>
      <c r="B56" s="184" t="s">
        <v>157</v>
      </c>
      <c r="C56" s="184" t="s">
        <v>644</v>
      </c>
      <c r="D56" s="184" t="s">
        <v>946</v>
      </c>
      <c r="E56" s="184" t="s">
        <v>725</v>
      </c>
      <c r="F56" s="184" t="s">
        <v>683</v>
      </c>
      <c r="G56" s="841"/>
      <c r="H56" s="842"/>
      <c r="I56" s="843"/>
      <c r="J56" s="242">
        <v>0.51</v>
      </c>
      <c r="K56" s="842"/>
      <c r="L56" s="842"/>
      <c r="M56" s="846"/>
      <c r="N56" s="868">
        <v>0</v>
      </c>
      <c r="O56" s="907">
        <v>0</v>
      </c>
      <c r="P56" s="907">
        <v>0</v>
      </c>
      <c r="Q56" s="907">
        <v>0</v>
      </c>
      <c r="R56" s="907">
        <v>1</v>
      </c>
      <c r="S56" s="907">
        <v>0</v>
      </c>
      <c r="T56" s="907">
        <v>0</v>
      </c>
      <c r="U56" s="907">
        <v>0</v>
      </c>
      <c r="V56" s="895" t="s">
        <v>3628</v>
      </c>
      <c r="W56" s="888" t="s">
        <v>626</v>
      </c>
      <c r="X56" s="851"/>
      <c r="Y56" s="851"/>
      <c r="Z56" s="851"/>
      <c r="AA56" s="851"/>
      <c r="AB56" s="851"/>
      <c r="AC56" s="851"/>
      <c r="AD56" s="851"/>
      <c r="AE56" s="851"/>
      <c r="AF56" s="851"/>
      <c r="AG56" s="850"/>
      <c r="AH56" s="181"/>
      <c r="AI56" s="5"/>
      <c r="AJ56" s="5"/>
    </row>
    <row r="57" spans="1:48" s="14" customFormat="1">
      <c r="A57" s="22" t="s">
        <v>175</v>
      </c>
      <c r="B57" s="184" t="s">
        <v>157</v>
      </c>
      <c r="C57" s="184" t="s">
        <v>642</v>
      </c>
      <c r="D57" s="184" t="s">
        <v>948</v>
      </c>
      <c r="E57" s="184" t="s">
        <v>650</v>
      </c>
      <c r="F57" s="184" t="s">
        <v>955</v>
      </c>
      <c r="G57" s="841"/>
      <c r="H57" s="842"/>
      <c r="I57" s="843"/>
      <c r="J57" s="242">
        <v>0.51</v>
      </c>
      <c r="K57" s="842"/>
      <c r="L57" s="842"/>
      <c r="M57" s="846"/>
      <c r="N57" s="868">
        <v>0</v>
      </c>
      <c r="O57" s="907">
        <v>0</v>
      </c>
      <c r="P57" s="907">
        <v>0</v>
      </c>
      <c r="Q57" s="907">
        <v>1</v>
      </c>
      <c r="R57" s="907">
        <v>0</v>
      </c>
      <c r="S57" s="907">
        <v>0</v>
      </c>
      <c r="T57" s="907">
        <v>0</v>
      </c>
      <c r="U57" s="907">
        <v>0</v>
      </c>
      <c r="V57" s="895" t="s">
        <v>3628</v>
      </c>
      <c r="W57" s="888" t="s">
        <v>626</v>
      </c>
      <c r="X57" s="851"/>
      <c r="Y57" s="851"/>
      <c r="Z57" s="851"/>
      <c r="AA57" s="851"/>
      <c r="AB57" s="851"/>
      <c r="AC57" s="851"/>
      <c r="AD57" s="851"/>
      <c r="AE57" s="851"/>
      <c r="AF57" s="851"/>
      <c r="AG57" s="850"/>
      <c r="AH57" s="181"/>
      <c r="AI57" s="5"/>
      <c r="AJ57" s="5"/>
    </row>
    <row r="58" spans="1:48" s="724" customFormat="1" ht="12" customHeight="1">
      <c r="A58" s="756" t="s">
        <v>1055</v>
      </c>
      <c r="B58" s="758" t="s">
        <v>157</v>
      </c>
      <c r="C58" s="752"/>
      <c r="D58" s="749" t="s">
        <v>1107</v>
      </c>
      <c r="E58" s="755" t="s">
        <v>650</v>
      </c>
      <c r="F58" s="751" t="s">
        <v>1054</v>
      </c>
      <c r="G58" s="841"/>
      <c r="H58" s="842"/>
      <c r="I58" s="845"/>
      <c r="J58" s="733">
        <v>0.51</v>
      </c>
      <c r="K58" s="847"/>
      <c r="L58" s="847"/>
      <c r="M58" s="848"/>
      <c r="N58" s="900"/>
      <c r="O58" s="879"/>
      <c r="P58" s="875"/>
      <c r="Q58" s="913">
        <v>1</v>
      </c>
      <c r="R58" s="875"/>
      <c r="S58" s="875"/>
      <c r="T58" s="758"/>
      <c r="U58" s="758"/>
      <c r="V58" s="876" t="s">
        <v>3628</v>
      </c>
      <c r="W58" s="883" t="s">
        <v>619</v>
      </c>
      <c r="X58" s="851"/>
      <c r="Y58" s="851"/>
      <c r="Z58" s="851"/>
      <c r="AA58" s="851"/>
      <c r="AB58" s="851"/>
      <c r="AC58" s="851"/>
      <c r="AD58" s="851"/>
      <c r="AE58" s="851"/>
      <c r="AF58" s="851"/>
      <c r="AG58" s="850"/>
      <c r="AH58" s="727"/>
      <c r="AI58" s="727"/>
      <c r="AJ58" s="727"/>
      <c r="AK58" s="727"/>
      <c r="AL58" s="727"/>
      <c r="AM58" s="727"/>
      <c r="AN58" s="727"/>
      <c r="AO58" s="727"/>
      <c r="AP58" s="722"/>
      <c r="AQ58" s="723"/>
      <c r="AS58" s="725"/>
      <c r="AU58" s="728"/>
      <c r="AV58" s="725"/>
    </row>
    <row r="59" spans="1:48" s="14" customFormat="1">
      <c r="A59" s="22" t="s">
        <v>176</v>
      </c>
      <c r="B59" s="184" t="s">
        <v>157</v>
      </c>
      <c r="C59" s="184" t="s">
        <v>643</v>
      </c>
      <c r="D59" s="184" t="s">
        <v>952</v>
      </c>
      <c r="E59" s="184" t="s">
        <v>163</v>
      </c>
      <c r="F59" s="184" t="s">
        <v>956</v>
      </c>
      <c r="G59" s="841"/>
      <c r="H59" s="842"/>
      <c r="I59" s="843"/>
      <c r="J59" s="242">
        <v>0.51</v>
      </c>
      <c r="K59" s="842"/>
      <c r="L59" s="842"/>
      <c r="M59" s="846"/>
      <c r="N59" s="868">
        <v>1</v>
      </c>
      <c r="O59" s="907">
        <v>0</v>
      </c>
      <c r="P59" s="907">
        <v>0</v>
      </c>
      <c r="Q59" s="907">
        <v>0</v>
      </c>
      <c r="R59" s="907">
        <v>0</v>
      </c>
      <c r="S59" s="907">
        <v>0</v>
      </c>
      <c r="T59" s="907">
        <v>0</v>
      </c>
      <c r="U59" s="907">
        <v>0</v>
      </c>
      <c r="V59" s="895" t="s">
        <v>3628</v>
      </c>
      <c r="W59" s="888" t="s">
        <v>626</v>
      </c>
      <c r="X59" s="851"/>
      <c r="Y59" s="851"/>
      <c r="Z59" s="851"/>
      <c r="AA59" s="851"/>
      <c r="AB59" s="851"/>
      <c r="AC59" s="851"/>
      <c r="AD59" s="851"/>
      <c r="AE59" s="851"/>
      <c r="AF59" s="851"/>
      <c r="AG59" s="850"/>
      <c r="AH59" s="181"/>
      <c r="AI59" s="5"/>
      <c r="AJ59" s="5"/>
    </row>
    <row r="60" spans="1:48" s="14" customFormat="1">
      <c r="A60" s="22" t="s">
        <v>88</v>
      </c>
      <c r="B60" s="184" t="s">
        <v>157</v>
      </c>
      <c r="C60" s="184"/>
      <c r="D60" s="184" t="s">
        <v>946</v>
      </c>
      <c r="E60" s="184" t="s">
        <v>725</v>
      </c>
      <c r="F60" s="184" t="s">
        <v>137</v>
      </c>
      <c r="G60" s="841"/>
      <c r="H60" s="842"/>
      <c r="I60" s="843"/>
      <c r="J60" s="242">
        <v>0.51</v>
      </c>
      <c r="K60" s="842"/>
      <c r="L60" s="842"/>
      <c r="M60" s="846"/>
      <c r="N60" s="868">
        <v>0</v>
      </c>
      <c r="O60" s="907">
        <v>0</v>
      </c>
      <c r="P60" s="907">
        <v>0</v>
      </c>
      <c r="Q60" s="907">
        <v>0</v>
      </c>
      <c r="R60" s="907">
        <v>1</v>
      </c>
      <c r="S60" s="907">
        <v>0</v>
      </c>
      <c r="T60" s="907">
        <v>0</v>
      </c>
      <c r="U60" s="907">
        <v>0</v>
      </c>
      <c r="V60" s="895" t="s">
        <v>3628</v>
      </c>
      <c r="W60" s="888" t="s">
        <v>619</v>
      </c>
      <c r="X60" s="851"/>
      <c r="Y60" s="851"/>
      <c r="Z60" s="851"/>
      <c r="AA60" s="851"/>
      <c r="AB60" s="851"/>
      <c r="AC60" s="851"/>
      <c r="AD60" s="851"/>
      <c r="AE60" s="851"/>
      <c r="AF60" s="851"/>
      <c r="AG60" s="850"/>
      <c r="AH60" s="181"/>
      <c r="AI60" s="5"/>
      <c r="AJ60" s="5"/>
    </row>
    <row r="61" spans="1:48" s="14" customFormat="1">
      <c r="A61" s="22" t="s">
        <v>89</v>
      </c>
      <c r="B61" s="184" t="s">
        <v>157</v>
      </c>
      <c r="C61" s="184"/>
      <c r="D61" s="184" t="s">
        <v>946</v>
      </c>
      <c r="E61" s="184" t="s">
        <v>725</v>
      </c>
      <c r="F61" s="184" t="s">
        <v>957</v>
      </c>
      <c r="G61" s="841"/>
      <c r="H61" s="842"/>
      <c r="I61" s="843"/>
      <c r="J61" s="242">
        <v>0.51</v>
      </c>
      <c r="K61" s="842"/>
      <c r="L61" s="842"/>
      <c r="M61" s="846"/>
      <c r="N61" s="868">
        <v>0</v>
      </c>
      <c r="O61" s="907">
        <v>0</v>
      </c>
      <c r="P61" s="907">
        <v>0</v>
      </c>
      <c r="Q61" s="907">
        <v>0</v>
      </c>
      <c r="R61" s="907">
        <v>1</v>
      </c>
      <c r="S61" s="907">
        <v>0</v>
      </c>
      <c r="T61" s="907">
        <v>0</v>
      </c>
      <c r="U61" s="907">
        <v>0</v>
      </c>
      <c r="V61" s="895" t="s">
        <v>3628</v>
      </c>
      <c r="W61" s="888" t="s">
        <v>619</v>
      </c>
      <c r="X61" s="851"/>
      <c r="Y61" s="851"/>
      <c r="Z61" s="851"/>
      <c r="AA61" s="851"/>
      <c r="AB61" s="851"/>
      <c r="AC61" s="851"/>
      <c r="AD61" s="851"/>
      <c r="AE61" s="851"/>
      <c r="AF61" s="851"/>
      <c r="AG61" s="850"/>
      <c r="AH61" s="181"/>
      <c r="AI61" s="5"/>
      <c r="AJ61" s="5"/>
    </row>
    <row r="62" spans="1:48" s="14" customFormat="1">
      <c r="A62" s="22" t="s">
        <v>150</v>
      </c>
      <c r="B62" s="184" t="s">
        <v>192</v>
      </c>
      <c r="C62" s="184" t="s">
        <v>201</v>
      </c>
      <c r="D62" s="184" t="s">
        <v>946</v>
      </c>
      <c r="E62" s="184" t="s">
        <v>725</v>
      </c>
      <c r="F62" s="184" t="s">
        <v>511</v>
      </c>
      <c r="G62" s="841"/>
      <c r="H62" s="842"/>
      <c r="I62" s="843"/>
      <c r="J62" s="242">
        <v>0.51</v>
      </c>
      <c r="K62" s="842"/>
      <c r="L62" s="842"/>
      <c r="M62" s="846"/>
      <c r="N62" s="868">
        <v>0</v>
      </c>
      <c r="O62" s="907">
        <v>0</v>
      </c>
      <c r="P62" s="907">
        <v>0</v>
      </c>
      <c r="Q62" s="907">
        <v>0</v>
      </c>
      <c r="R62" s="907">
        <v>1</v>
      </c>
      <c r="S62" s="907">
        <v>0</v>
      </c>
      <c r="T62" s="907">
        <v>0</v>
      </c>
      <c r="U62" s="907">
        <v>0</v>
      </c>
      <c r="V62" s="895" t="s">
        <v>3628</v>
      </c>
      <c r="W62" s="888" t="s">
        <v>626</v>
      </c>
      <c r="X62" s="851"/>
      <c r="Y62" s="851"/>
      <c r="Z62" s="851"/>
      <c r="AA62" s="851"/>
      <c r="AB62" s="851"/>
      <c r="AC62" s="851"/>
      <c r="AD62" s="851"/>
      <c r="AE62" s="851"/>
      <c r="AF62" s="851"/>
      <c r="AG62" s="850"/>
      <c r="AH62" s="181"/>
      <c r="AI62" s="5"/>
      <c r="AJ62" s="5"/>
    </row>
    <row r="63" spans="1:48" s="14" customFormat="1">
      <c r="A63" s="22" t="s">
        <v>512</v>
      </c>
      <c r="B63" s="184" t="s">
        <v>192</v>
      </c>
      <c r="C63" s="184" t="s">
        <v>201</v>
      </c>
      <c r="D63" s="184" t="s">
        <v>1115</v>
      </c>
      <c r="E63" s="184" t="s">
        <v>725</v>
      </c>
      <c r="F63" s="184" t="s">
        <v>342</v>
      </c>
      <c r="G63" s="841"/>
      <c r="H63" s="842"/>
      <c r="I63" s="843"/>
      <c r="J63" s="242">
        <v>0.51</v>
      </c>
      <c r="K63" s="842"/>
      <c r="L63" s="842"/>
      <c r="M63" s="846"/>
      <c r="N63" s="868">
        <v>0</v>
      </c>
      <c r="O63" s="907">
        <v>0</v>
      </c>
      <c r="P63" s="907">
        <v>0</v>
      </c>
      <c r="Q63" s="907">
        <v>0</v>
      </c>
      <c r="R63" s="907">
        <v>1</v>
      </c>
      <c r="S63" s="907">
        <v>0</v>
      </c>
      <c r="T63" s="907">
        <v>0</v>
      </c>
      <c r="U63" s="907">
        <v>0</v>
      </c>
      <c r="V63" s="895" t="s">
        <v>3628</v>
      </c>
      <c r="W63" s="888" t="s">
        <v>626</v>
      </c>
      <c r="X63" s="851"/>
      <c r="Y63" s="851"/>
      <c r="Z63" s="851"/>
      <c r="AA63" s="851"/>
      <c r="AB63" s="851"/>
      <c r="AC63" s="851"/>
      <c r="AD63" s="851"/>
      <c r="AE63" s="851"/>
      <c r="AF63" s="851"/>
      <c r="AG63" s="850"/>
      <c r="AH63" s="181"/>
      <c r="AI63" s="5"/>
      <c r="AJ63" s="5"/>
    </row>
    <row r="64" spans="1:48" s="14" customFormat="1">
      <c r="A64" s="22" t="s">
        <v>189</v>
      </c>
      <c r="B64" s="184" t="s">
        <v>188</v>
      </c>
      <c r="C64" s="184" t="s">
        <v>629</v>
      </c>
      <c r="D64" s="184" t="s">
        <v>932</v>
      </c>
      <c r="E64" s="184" t="s">
        <v>690</v>
      </c>
      <c r="F64" s="184" t="s">
        <v>559</v>
      </c>
      <c r="G64" s="841"/>
      <c r="H64" s="842"/>
      <c r="I64" s="843"/>
      <c r="J64" s="242">
        <v>0.51</v>
      </c>
      <c r="K64" s="842"/>
      <c r="L64" s="842"/>
      <c r="M64" s="846"/>
      <c r="N64" s="868">
        <v>0</v>
      </c>
      <c r="O64" s="907">
        <v>0</v>
      </c>
      <c r="P64" s="907">
        <v>1</v>
      </c>
      <c r="Q64" s="907">
        <v>0</v>
      </c>
      <c r="R64" s="907">
        <v>0</v>
      </c>
      <c r="S64" s="907">
        <v>0</v>
      </c>
      <c r="T64" s="907">
        <v>0</v>
      </c>
      <c r="U64" s="907">
        <v>0</v>
      </c>
      <c r="V64" s="895" t="s">
        <v>3628</v>
      </c>
      <c r="W64" s="888" t="s">
        <v>626</v>
      </c>
      <c r="X64" s="851"/>
      <c r="Y64" s="851"/>
      <c r="Z64" s="851"/>
      <c r="AA64" s="851"/>
      <c r="AB64" s="851"/>
      <c r="AC64" s="851"/>
      <c r="AD64" s="851"/>
      <c r="AE64" s="851"/>
      <c r="AF64" s="851"/>
      <c r="AG64" s="850"/>
      <c r="AH64" s="181"/>
      <c r="AI64" s="5"/>
      <c r="AJ64" s="5"/>
    </row>
    <row r="65" spans="1:49" s="14" customFormat="1">
      <c r="A65" s="22" t="s">
        <v>178</v>
      </c>
      <c r="B65" s="184" t="s">
        <v>177</v>
      </c>
      <c r="C65" s="184" t="s">
        <v>179</v>
      </c>
      <c r="D65" s="184" t="s">
        <v>958</v>
      </c>
      <c r="E65" s="184" t="s">
        <v>651</v>
      </c>
      <c r="F65" s="184" t="s">
        <v>505</v>
      </c>
      <c r="G65" s="841"/>
      <c r="H65" s="842"/>
      <c r="I65" s="843"/>
      <c r="J65" s="242">
        <v>0.51</v>
      </c>
      <c r="K65" s="842"/>
      <c r="L65" s="842"/>
      <c r="M65" s="846"/>
      <c r="N65" s="868">
        <v>0</v>
      </c>
      <c r="O65" s="907">
        <v>0</v>
      </c>
      <c r="P65" s="907">
        <v>0</v>
      </c>
      <c r="Q65" s="907">
        <v>0</v>
      </c>
      <c r="R65" s="907">
        <v>0</v>
      </c>
      <c r="S65" s="907">
        <v>0.33339999999999997</v>
      </c>
      <c r="T65" s="907">
        <v>0.33329999999999999</v>
      </c>
      <c r="U65" s="907">
        <v>0.33329999999999999</v>
      </c>
      <c r="V65" s="895" t="s">
        <v>3628</v>
      </c>
      <c r="W65" s="888" t="s">
        <v>619</v>
      </c>
      <c r="X65" s="851"/>
      <c r="Y65" s="851"/>
      <c r="Z65" s="851"/>
      <c r="AA65" s="851"/>
      <c r="AB65" s="851"/>
      <c r="AC65" s="851"/>
      <c r="AD65" s="851"/>
      <c r="AE65" s="851"/>
      <c r="AF65" s="851"/>
      <c r="AG65" s="850"/>
      <c r="AH65" s="181"/>
      <c r="AI65" s="5"/>
      <c r="AJ65" s="5"/>
    </row>
    <row r="66" spans="1:49" s="14" customFormat="1">
      <c r="A66" s="22" t="s">
        <v>180</v>
      </c>
      <c r="B66" s="184" t="s">
        <v>177</v>
      </c>
      <c r="C66" s="184" t="s">
        <v>181</v>
      </c>
      <c r="D66" s="184" t="s">
        <v>958</v>
      </c>
      <c r="E66" s="184" t="s">
        <v>651</v>
      </c>
      <c r="F66" s="184" t="s">
        <v>503</v>
      </c>
      <c r="G66" s="841"/>
      <c r="H66" s="842"/>
      <c r="I66" s="843"/>
      <c r="J66" s="242">
        <v>0.51</v>
      </c>
      <c r="K66" s="842"/>
      <c r="L66" s="842"/>
      <c r="M66" s="846"/>
      <c r="N66" s="868">
        <v>0</v>
      </c>
      <c r="O66" s="907">
        <v>0</v>
      </c>
      <c r="P66" s="907">
        <v>0</v>
      </c>
      <c r="Q66" s="907">
        <v>0</v>
      </c>
      <c r="R66" s="907">
        <v>0</v>
      </c>
      <c r="S66" s="907">
        <v>1</v>
      </c>
      <c r="T66" s="907">
        <v>0</v>
      </c>
      <c r="U66" s="907">
        <v>0</v>
      </c>
      <c r="V66" s="895" t="s">
        <v>3628</v>
      </c>
      <c r="W66" s="888" t="s">
        <v>626</v>
      </c>
      <c r="X66" s="851"/>
      <c r="Y66" s="851"/>
      <c r="Z66" s="851"/>
      <c r="AA66" s="851"/>
      <c r="AB66" s="851"/>
      <c r="AC66" s="851"/>
      <c r="AD66" s="851"/>
      <c r="AE66" s="851"/>
      <c r="AF66" s="851"/>
      <c r="AG66" s="850"/>
      <c r="AH66" s="181"/>
      <c r="AI66" s="5"/>
      <c r="AJ66" s="5"/>
    </row>
    <row r="67" spans="1:49" s="14" customFormat="1">
      <c r="A67" s="22" t="s">
        <v>182</v>
      </c>
      <c r="B67" s="184" t="s">
        <v>177</v>
      </c>
      <c r="C67" s="184" t="s">
        <v>183</v>
      </c>
      <c r="D67" s="184" t="s">
        <v>958</v>
      </c>
      <c r="E67" s="184" t="s">
        <v>651</v>
      </c>
      <c r="F67" s="184" t="s">
        <v>504</v>
      </c>
      <c r="G67" s="841"/>
      <c r="H67" s="842"/>
      <c r="I67" s="843"/>
      <c r="J67" s="242">
        <v>0.51</v>
      </c>
      <c r="K67" s="842"/>
      <c r="L67" s="842"/>
      <c r="M67" s="846"/>
      <c r="N67" s="868">
        <v>0</v>
      </c>
      <c r="O67" s="907">
        <v>0</v>
      </c>
      <c r="P67" s="907">
        <v>0</v>
      </c>
      <c r="Q67" s="907">
        <v>0</v>
      </c>
      <c r="R67" s="907">
        <v>0</v>
      </c>
      <c r="S67" s="907">
        <v>0</v>
      </c>
      <c r="T67" s="907">
        <v>0</v>
      </c>
      <c r="U67" s="907">
        <v>1</v>
      </c>
      <c r="V67" s="895" t="s">
        <v>3628</v>
      </c>
      <c r="W67" s="888" t="s">
        <v>619</v>
      </c>
      <c r="X67" s="851"/>
      <c r="Y67" s="851"/>
      <c r="Z67" s="851"/>
      <c r="AA67" s="851"/>
      <c r="AB67" s="851"/>
      <c r="AC67" s="851"/>
      <c r="AD67" s="851"/>
      <c r="AE67" s="851"/>
      <c r="AF67" s="851"/>
      <c r="AG67" s="850"/>
      <c r="AH67" s="181"/>
      <c r="AI67" s="5"/>
      <c r="AJ67" s="5"/>
    </row>
    <row r="68" spans="1:49" s="14" customFormat="1">
      <c r="A68" s="22" t="s">
        <v>516</v>
      </c>
      <c r="B68" s="184" t="s">
        <v>177</v>
      </c>
      <c r="C68" s="184" t="s">
        <v>183</v>
      </c>
      <c r="D68" s="184" t="s">
        <v>958</v>
      </c>
      <c r="E68" s="184" t="s">
        <v>651</v>
      </c>
      <c r="F68" s="184" t="s">
        <v>514</v>
      </c>
      <c r="G68" s="841"/>
      <c r="H68" s="842"/>
      <c r="I68" s="843"/>
      <c r="J68" s="242">
        <v>0.51</v>
      </c>
      <c r="K68" s="842"/>
      <c r="L68" s="842"/>
      <c r="M68" s="846"/>
      <c r="N68" s="868"/>
      <c r="O68" s="907"/>
      <c r="P68" s="907"/>
      <c r="Q68" s="907"/>
      <c r="R68" s="907"/>
      <c r="S68" s="907"/>
      <c r="T68" s="907"/>
      <c r="U68" s="907">
        <v>1</v>
      </c>
      <c r="V68" s="895" t="s">
        <v>3628</v>
      </c>
      <c r="W68" s="888" t="s">
        <v>619</v>
      </c>
      <c r="X68" s="851"/>
      <c r="Y68" s="851"/>
      <c r="Z68" s="851"/>
      <c r="AA68" s="851"/>
      <c r="AB68" s="851"/>
      <c r="AC68" s="851"/>
      <c r="AD68" s="851"/>
      <c r="AE68" s="851"/>
      <c r="AF68" s="851"/>
      <c r="AG68" s="850"/>
      <c r="AH68" s="181"/>
      <c r="AI68" s="5"/>
      <c r="AJ68" s="5"/>
    </row>
    <row r="69" spans="1:49" s="14" customFormat="1">
      <c r="A69" s="22" t="s">
        <v>853</v>
      </c>
      <c r="B69" s="184" t="s">
        <v>177</v>
      </c>
      <c r="C69" s="184" t="s">
        <v>507</v>
      </c>
      <c r="D69" s="184" t="s">
        <v>958</v>
      </c>
      <c r="E69" s="184" t="s">
        <v>651</v>
      </c>
      <c r="F69" s="184" t="s">
        <v>506</v>
      </c>
      <c r="G69" s="841"/>
      <c r="H69" s="842"/>
      <c r="I69" s="843"/>
      <c r="J69" s="242">
        <v>0.51</v>
      </c>
      <c r="K69" s="842"/>
      <c r="L69" s="842"/>
      <c r="M69" s="846"/>
      <c r="N69" s="868">
        <v>0</v>
      </c>
      <c r="O69" s="907">
        <v>0</v>
      </c>
      <c r="P69" s="907">
        <v>0</v>
      </c>
      <c r="Q69" s="907">
        <v>0</v>
      </c>
      <c r="R69" s="907">
        <v>0</v>
      </c>
      <c r="S69" s="907">
        <v>0</v>
      </c>
      <c r="T69" s="907">
        <v>0</v>
      </c>
      <c r="U69" s="907">
        <v>1</v>
      </c>
      <c r="V69" s="895" t="s">
        <v>3628</v>
      </c>
      <c r="W69" s="888" t="s">
        <v>619</v>
      </c>
      <c r="X69" s="851"/>
      <c r="Y69" s="851"/>
      <c r="Z69" s="851"/>
      <c r="AA69" s="851"/>
      <c r="AB69" s="851"/>
      <c r="AC69" s="851"/>
      <c r="AD69" s="851"/>
      <c r="AE69" s="851"/>
      <c r="AF69" s="851"/>
      <c r="AG69" s="850"/>
      <c r="AH69" s="181"/>
      <c r="AI69" s="5"/>
      <c r="AJ69" s="5"/>
    </row>
    <row r="70" spans="1:49" s="14" customFormat="1">
      <c r="A70" s="22" t="s">
        <v>509</v>
      </c>
      <c r="B70" s="184" t="s">
        <v>177</v>
      </c>
      <c r="C70" s="184" t="s">
        <v>510</v>
      </c>
      <c r="D70" s="184" t="s">
        <v>958</v>
      </c>
      <c r="E70" s="184" t="s">
        <v>651</v>
      </c>
      <c r="F70" s="184" t="s">
        <v>508</v>
      </c>
      <c r="G70" s="841"/>
      <c r="H70" s="842"/>
      <c r="I70" s="843"/>
      <c r="J70" s="242">
        <v>0.51</v>
      </c>
      <c r="K70" s="842"/>
      <c r="L70" s="842"/>
      <c r="M70" s="846"/>
      <c r="N70" s="868">
        <v>0</v>
      </c>
      <c r="O70" s="907">
        <v>0</v>
      </c>
      <c r="P70" s="907">
        <v>0</v>
      </c>
      <c r="Q70" s="907">
        <v>0</v>
      </c>
      <c r="R70" s="907">
        <v>0</v>
      </c>
      <c r="S70" s="907">
        <v>0.33339999999999997</v>
      </c>
      <c r="T70" s="907">
        <v>0.33329999999999999</v>
      </c>
      <c r="U70" s="907">
        <v>0.33329999999999999</v>
      </c>
      <c r="V70" s="895" t="s">
        <v>3628</v>
      </c>
      <c r="W70" s="888" t="s">
        <v>619</v>
      </c>
      <c r="X70" s="851"/>
      <c r="Y70" s="851"/>
      <c r="Z70" s="851"/>
      <c r="AA70" s="851"/>
      <c r="AB70" s="851"/>
      <c r="AC70" s="851"/>
      <c r="AD70" s="851"/>
      <c r="AE70" s="851"/>
      <c r="AF70" s="851"/>
      <c r="AG70" s="850"/>
      <c r="AH70" s="181"/>
      <c r="AI70" s="5"/>
      <c r="AJ70" s="5"/>
    </row>
    <row r="71" spans="1:49" s="14" customFormat="1">
      <c r="A71" s="22" t="s">
        <v>845</v>
      </c>
      <c r="B71" s="184" t="s">
        <v>76</v>
      </c>
      <c r="C71" s="184" t="s">
        <v>665</v>
      </c>
      <c r="D71" s="184" t="s">
        <v>928</v>
      </c>
      <c r="E71" s="184" t="s">
        <v>74</v>
      </c>
      <c r="F71" s="184" t="s">
        <v>844</v>
      </c>
      <c r="G71" s="841"/>
      <c r="H71" s="842"/>
      <c r="I71" s="843"/>
      <c r="J71" s="242">
        <v>0.51</v>
      </c>
      <c r="K71" s="842"/>
      <c r="L71" s="842"/>
      <c r="M71" s="846"/>
      <c r="N71" s="868">
        <v>1</v>
      </c>
      <c r="O71" s="907">
        <v>0</v>
      </c>
      <c r="P71" s="907">
        <v>0</v>
      </c>
      <c r="Q71" s="907">
        <v>0</v>
      </c>
      <c r="R71" s="907">
        <v>0</v>
      </c>
      <c r="S71" s="907">
        <v>0</v>
      </c>
      <c r="T71" s="907">
        <v>0</v>
      </c>
      <c r="U71" s="907">
        <v>0</v>
      </c>
      <c r="V71" s="895" t="s">
        <v>3628</v>
      </c>
      <c r="W71" s="888" t="s">
        <v>626</v>
      </c>
      <c r="X71" s="851"/>
      <c r="Y71" s="851"/>
      <c r="Z71" s="851"/>
      <c r="AA71" s="851"/>
      <c r="AB71" s="851"/>
      <c r="AC71" s="851"/>
      <c r="AD71" s="851"/>
      <c r="AE71" s="851"/>
      <c r="AF71" s="851"/>
      <c r="AG71" s="850"/>
      <c r="AH71" s="181"/>
      <c r="AI71" s="5"/>
      <c r="AJ71" s="5"/>
    </row>
    <row r="72" spans="1:49" s="14" customFormat="1">
      <c r="A72" s="22" t="s">
        <v>120</v>
      </c>
      <c r="B72" s="184" t="s">
        <v>76</v>
      </c>
      <c r="C72" s="184" t="s">
        <v>666</v>
      </c>
      <c r="D72" s="184" t="s">
        <v>928</v>
      </c>
      <c r="E72" s="184" t="s">
        <v>74</v>
      </c>
      <c r="F72" s="184" t="s">
        <v>846</v>
      </c>
      <c r="G72" s="841"/>
      <c r="H72" s="842"/>
      <c r="I72" s="843"/>
      <c r="J72" s="242">
        <v>0.51</v>
      </c>
      <c r="K72" s="842"/>
      <c r="L72" s="842"/>
      <c r="M72" s="846"/>
      <c r="N72" s="868">
        <v>1</v>
      </c>
      <c r="O72" s="907">
        <v>0</v>
      </c>
      <c r="P72" s="907">
        <v>0</v>
      </c>
      <c r="Q72" s="907">
        <v>0</v>
      </c>
      <c r="R72" s="907">
        <v>0</v>
      </c>
      <c r="S72" s="907">
        <v>0</v>
      </c>
      <c r="T72" s="907">
        <v>0</v>
      </c>
      <c r="U72" s="907">
        <v>0</v>
      </c>
      <c r="V72" s="895" t="s">
        <v>3628</v>
      </c>
      <c r="W72" s="888" t="s">
        <v>626</v>
      </c>
      <c r="X72" s="851"/>
      <c r="Y72" s="851"/>
      <c r="Z72" s="851"/>
      <c r="AA72" s="851"/>
      <c r="AB72" s="851"/>
      <c r="AC72" s="851"/>
      <c r="AD72" s="851"/>
      <c r="AE72" s="851"/>
      <c r="AF72" s="851"/>
      <c r="AG72" s="850"/>
      <c r="AH72" s="181"/>
      <c r="AI72" s="5"/>
      <c r="AJ72" s="5"/>
    </row>
    <row r="73" spans="1:49" s="14" customFormat="1">
      <c r="A73" s="742" t="s">
        <v>1197</v>
      </c>
      <c r="B73" s="184" t="s">
        <v>76</v>
      </c>
      <c r="C73" s="184" t="s">
        <v>667</v>
      </c>
      <c r="D73" s="184" t="s">
        <v>928</v>
      </c>
      <c r="E73" s="184" t="s">
        <v>74</v>
      </c>
      <c r="F73" s="184" t="s">
        <v>847</v>
      </c>
      <c r="G73" s="841"/>
      <c r="H73" s="842"/>
      <c r="I73" s="843"/>
      <c r="J73" s="242">
        <v>0.51</v>
      </c>
      <c r="K73" s="842"/>
      <c r="L73" s="842"/>
      <c r="M73" s="846"/>
      <c r="N73" s="868">
        <v>1</v>
      </c>
      <c r="O73" s="907">
        <v>0</v>
      </c>
      <c r="P73" s="907">
        <v>0</v>
      </c>
      <c r="Q73" s="907">
        <v>0</v>
      </c>
      <c r="R73" s="907">
        <v>0</v>
      </c>
      <c r="S73" s="907">
        <v>0</v>
      </c>
      <c r="T73" s="907">
        <v>0</v>
      </c>
      <c r="U73" s="907">
        <v>0</v>
      </c>
      <c r="V73" s="895" t="s">
        <v>3628</v>
      </c>
      <c r="W73" s="888" t="s">
        <v>626</v>
      </c>
      <c r="X73" s="851"/>
      <c r="Y73" s="851"/>
      <c r="Z73" s="851"/>
      <c r="AA73" s="851"/>
      <c r="AB73" s="851"/>
      <c r="AC73" s="851"/>
      <c r="AD73" s="851"/>
      <c r="AE73" s="851"/>
      <c r="AF73" s="851"/>
      <c r="AG73" s="850"/>
      <c r="AH73" s="181"/>
      <c r="AI73" s="5"/>
      <c r="AJ73" s="5"/>
    </row>
    <row r="74" spans="1:49" s="14" customFormat="1">
      <c r="A74" s="742" t="s">
        <v>1198</v>
      </c>
      <c r="B74" s="184" t="s">
        <v>76</v>
      </c>
      <c r="C74" s="184" t="s">
        <v>668</v>
      </c>
      <c r="D74" s="184" t="s">
        <v>928</v>
      </c>
      <c r="E74" s="184" t="s">
        <v>74</v>
      </c>
      <c r="F74" s="184" t="s">
        <v>848</v>
      </c>
      <c r="G74" s="841"/>
      <c r="H74" s="842"/>
      <c r="I74" s="843"/>
      <c r="J74" s="242">
        <v>0.51</v>
      </c>
      <c r="K74" s="842"/>
      <c r="L74" s="842"/>
      <c r="M74" s="846"/>
      <c r="N74" s="868">
        <v>1</v>
      </c>
      <c r="O74" s="907">
        <v>0</v>
      </c>
      <c r="P74" s="907">
        <v>0</v>
      </c>
      <c r="Q74" s="907">
        <v>0</v>
      </c>
      <c r="R74" s="907">
        <v>0</v>
      </c>
      <c r="S74" s="907">
        <v>0</v>
      </c>
      <c r="T74" s="907">
        <v>0</v>
      </c>
      <c r="U74" s="907">
        <v>0</v>
      </c>
      <c r="V74" s="895" t="s">
        <v>3628</v>
      </c>
      <c r="W74" s="888" t="s">
        <v>626</v>
      </c>
      <c r="X74" s="851"/>
      <c r="Y74" s="851"/>
      <c r="Z74" s="851"/>
      <c r="AA74" s="851"/>
      <c r="AB74" s="851"/>
      <c r="AC74" s="851"/>
      <c r="AD74" s="851"/>
      <c r="AE74" s="851"/>
      <c r="AF74" s="851"/>
      <c r="AG74" s="850"/>
      <c r="AH74" s="181"/>
      <c r="AI74" s="5"/>
      <c r="AJ74" s="5"/>
    </row>
    <row r="75" spans="1:49" s="14" customFormat="1">
      <c r="A75" s="742" t="s">
        <v>1199</v>
      </c>
      <c r="B75" s="184" t="s">
        <v>76</v>
      </c>
      <c r="C75" s="184" t="s">
        <v>670</v>
      </c>
      <c r="D75" s="184" t="s">
        <v>928</v>
      </c>
      <c r="E75" s="184" t="s">
        <v>74</v>
      </c>
      <c r="F75" s="184" t="s">
        <v>849</v>
      </c>
      <c r="G75" s="841"/>
      <c r="H75" s="842"/>
      <c r="I75" s="843"/>
      <c r="J75" s="242">
        <v>0.51</v>
      </c>
      <c r="K75" s="842"/>
      <c r="L75" s="842"/>
      <c r="M75" s="846"/>
      <c r="N75" s="868">
        <v>1</v>
      </c>
      <c r="O75" s="907">
        <v>0</v>
      </c>
      <c r="P75" s="907">
        <v>0</v>
      </c>
      <c r="Q75" s="907">
        <v>0</v>
      </c>
      <c r="R75" s="907">
        <v>0</v>
      </c>
      <c r="S75" s="907">
        <v>0</v>
      </c>
      <c r="T75" s="907">
        <v>0</v>
      </c>
      <c r="U75" s="907">
        <v>0</v>
      </c>
      <c r="V75" s="895" t="s">
        <v>3628</v>
      </c>
      <c r="W75" s="888" t="s">
        <v>626</v>
      </c>
      <c r="X75" s="851"/>
      <c r="Y75" s="851"/>
      <c r="Z75" s="851"/>
      <c r="AA75" s="851"/>
      <c r="AB75" s="851"/>
      <c r="AC75" s="851"/>
      <c r="AD75" s="851"/>
      <c r="AE75" s="851"/>
      <c r="AF75" s="851"/>
      <c r="AG75" s="850"/>
      <c r="AH75" s="181"/>
      <c r="AI75" s="5"/>
      <c r="AJ75" s="5"/>
    </row>
    <row r="76" spans="1:49" s="14" customFormat="1">
      <c r="A76" s="22" t="s">
        <v>875</v>
      </c>
      <c r="B76" s="184" t="s">
        <v>76</v>
      </c>
      <c r="C76" s="184" t="s">
        <v>818</v>
      </c>
      <c r="D76" s="184" t="s">
        <v>928</v>
      </c>
      <c r="E76" s="184" t="s">
        <v>74</v>
      </c>
      <c r="F76" s="184" t="s">
        <v>817</v>
      </c>
      <c r="G76" s="841"/>
      <c r="H76" s="842"/>
      <c r="I76" s="843"/>
      <c r="J76" s="242">
        <v>0.51</v>
      </c>
      <c r="K76" s="842"/>
      <c r="L76" s="842"/>
      <c r="M76" s="846"/>
      <c r="N76" s="868">
        <v>1</v>
      </c>
      <c r="O76" s="907">
        <v>0</v>
      </c>
      <c r="P76" s="907">
        <v>0</v>
      </c>
      <c r="Q76" s="907">
        <v>0</v>
      </c>
      <c r="R76" s="907">
        <v>0</v>
      </c>
      <c r="S76" s="907">
        <v>0</v>
      </c>
      <c r="T76" s="907">
        <v>0</v>
      </c>
      <c r="U76" s="907">
        <v>0</v>
      </c>
      <c r="V76" s="895" t="s">
        <v>3628</v>
      </c>
      <c r="W76" s="888" t="s">
        <v>626</v>
      </c>
      <c r="X76" s="851"/>
      <c r="Y76" s="851"/>
      <c r="Z76" s="851"/>
      <c r="AA76" s="851"/>
      <c r="AB76" s="851"/>
      <c r="AC76" s="851"/>
      <c r="AD76" s="851"/>
      <c r="AE76" s="851"/>
      <c r="AF76" s="851"/>
      <c r="AG76" s="850"/>
      <c r="AH76" s="181"/>
      <c r="AI76" s="5"/>
      <c r="AJ76" s="5"/>
    </row>
    <row r="77" spans="1:49" s="724" customFormat="1" ht="12" customHeight="1">
      <c r="A77" s="756" t="s">
        <v>3600</v>
      </c>
      <c r="B77" s="755" t="s">
        <v>76</v>
      </c>
      <c r="C77" s="752" t="s">
        <v>818</v>
      </c>
      <c r="D77" s="749" t="s">
        <v>1089</v>
      </c>
      <c r="E77" s="755" t="s">
        <v>74</v>
      </c>
      <c r="F77" s="751" t="s">
        <v>817</v>
      </c>
      <c r="G77" s="841"/>
      <c r="H77" s="842"/>
      <c r="I77" s="845"/>
      <c r="J77" s="733">
        <v>0.51</v>
      </c>
      <c r="K77" s="847"/>
      <c r="L77" s="847"/>
      <c r="M77" s="848"/>
      <c r="N77" s="900">
        <v>1</v>
      </c>
      <c r="O77" s="879"/>
      <c r="P77" s="875"/>
      <c r="Q77" s="875"/>
      <c r="R77" s="875"/>
      <c r="S77" s="875"/>
      <c r="T77" s="924"/>
      <c r="U77" s="924"/>
      <c r="V77" s="876" t="s">
        <v>3628</v>
      </c>
      <c r="W77" s="883" t="s">
        <v>626</v>
      </c>
      <c r="X77" s="851"/>
      <c r="Y77" s="851"/>
      <c r="Z77" s="851"/>
      <c r="AA77" s="851"/>
      <c r="AB77" s="851"/>
      <c r="AC77" s="851"/>
      <c r="AD77" s="851"/>
      <c r="AE77" s="851"/>
      <c r="AF77" s="851"/>
      <c r="AG77" s="850"/>
      <c r="AH77" s="727"/>
      <c r="AI77" s="758"/>
      <c r="AJ77" s="723"/>
      <c r="AK77" s="723"/>
      <c r="AL77" s="723"/>
      <c r="AM77" s="723"/>
      <c r="AN77" s="723"/>
      <c r="AO77" s="723"/>
      <c r="AP77" s="723"/>
      <c r="AQ77" s="723"/>
      <c r="AR77" s="758"/>
      <c r="AS77" s="753"/>
      <c r="AT77" s="758"/>
      <c r="AU77" s="758"/>
      <c r="AV77" s="753"/>
      <c r="AW77" s="758"/>
    </row>
    <row r="78" spans="1:49" s="14" customFormat="1">
      <c r="A78" s="22" t="s">
        <v>820</v>
      </c>
      <c r="B78" s="184" t="s">
        <v>76</v>
      </c>
      <c r="C78" s="184" t="s">
        <v>821</v>
      </c>
      <c r="D78" s="184" t="s">
        <v>928</v>
      </c>
      <c r="E78" s="184" t="s">
        <v>74</v>
      </c>
      <c r="F78" s="184" t="s">
        <v>819</v>
      </c>
      <c r="G78" s="841"/>
      <c r="H78" s="842"/>
      <c r="I78" s="843"/>
      <c r="J78" s="242">
        <v>0.51</v>
      </c>
      <c r="K78" s="842"/>
      <c r="L78" s="842"/>
      <c r="M78" s="846"/>
      <c r="N78" s="868">
        <v>1</v>
      </c>
      <c r="O78" s="907">
        <v>0</v>
      </c>
      <c r="P78" s="907">
        <v>0</v>
      </c>
      <c r="Q78" s="907">
        <v>0</v>
      </c>
      <c r="R78" s="907">
        <v>0</v>
      </c>
      <c r="S78" s="907">
        <v>0</v>
      </c>
      <c r="T78" s="907">
        <v>0</v>
      </c>
      <c r="U78" s="907">
        <v>0</v>
      </c>
      <c r="V78" s="895" t="s">
        <v>3628</v>
      </c>
      <c r="W78" s="888" t="s">
        <v>626</v>
      </c>
      <c r="X78" s="851"/>
      <c r="Y78" s="851"/>
      <c r="Z78" s="851"/>
      <c r="AA78" s="851"/>
      <c r="AB78" s="851"/>
      <c r="AC78" s="851"/>
      <c r="AD78" s="851"/>
      <c r="AE78" s="851"/>
      <c r="AF78" s="851"/>
      <c r="AG78" s="850"/>
      <c r="AH78" s="181"/>
      <c r="AI78" s="723"/>
      <c r="AJ78" s="5"/>
    </row>
    <row r="79" spans="1:49" s="14" customFormat="1">
      <c r="A79" s="22" t="s">
        <v>823</v>
      </c>
      <c r="B79" s="184" t="s">
        <v>76</v>
      </c>
      <c r="C79" s="184" t="s">
        <v>662</v>
      </c>
      <c r="D79" s="184" t="s">
        <v>928</v>
      </c>
      <c r="E79" s="184" t="s">
        <v>74</v>
      </c>
      <c r="F79" s="184" t="s">
        <v>822</v>
      </c>
      <c r="G79" s="841"/>
      <c r="H79" s="842"/>
      <c r="I79" s="843"/>
      <c r="J79" s="242">
        <v>0.51</v>
      </c>
      <c r="K79" s="842"/>
      <c r="L79" s="842"/>
      <c r="M79" s="846"/>
      <c r="N79" s="868">
        <v>1</v>
      </c>
      <c r="O79" s="907">
        <v>0</v>
      </c>
      <c r="P79" s="907">
        <v>0</v>
      </c>
      <c r="Q79" s="907">
        <v>0</v>
      </c>
      <c r="R79" s="907">
        <v>0</v>
      </c>
      <c r="S79" s="907">
        <v>0</v>
      </c>
      <c r="T79" s="907">
        <v>0</v>
      </c>
      <c r="U79" s="907">
        <v>0</v>
      </c>
      <c r="V79" s="895" t="s">
        <v>3628</v>
      </c>
      <c r="W79" s="888" t="s">
        <v>626</v>
      </c>
      <c r="X79" s="851"/>
      <c r="Y79" s="851"/>
      <c r="Z79" s="851"/>
      <c r="AA79" s="851"/>
      <c r="AB79" s="851"/>
      <c r="AC79" s="851"/>
      <c r="AD79" s="851"/>
      <c r="AE79" s="851"/>
      <c r="AF79" s="851"/>
      <c r="AG79" s="850"/>
      <c r="AH79" s="181"/>
      <c r="AI79" s="5"/>
      <c r="AJ79" s="5"/>
    </row>
    <row r="80" spans="1:49" s="14" customFormat="1">
      <c r="A80" s="22" t="s">
        <v>825</v>
      </c>
      <c r="B80" s="184" t="s">
        <v>76</v>
      </c>
      <c r="C80" s="184" t="s">
        <v>826</v>
      </c>
      <c r="D80" s="184" t="s">
        <v>928</v>
      </c>
      <c r="E80" s="184" t="s">
        <v>74</v>
      </c>
      <c r="F80" s="184" t="s">
        <v>824</v>
      </c>
      <c r="G80" s="841"/>
      <c r="H80" s="842"/>
      <c r="I80" s="843"/>
      <c r="J80" s="242">
        <v>0.51</v>
      </c>
      <c r="K80" s="842"/>
      <c r="L80" s="842"/>
      <c r="M80" s="846"/>
      <c r="N80" s="868">
        <v>1</v>
      </c>
      <c r="O80" s="907">
        <v>0</v>
      </c>
      <c r="P80" s="907">
        <v>0</v>
      </c>
      <c r="Q80" s="907">
        <v>0</v>
      </c>
      <c r="R80" s="907">
        <v>0</v>
      </c>
      <c r="S80" s="907">
        <v>0</v>
      </c>
      <c r="T80" s="907">
        <v>0</v>
      </c>
      <c r="U80" s="907">
        <v>0</v>
      </c>
      <c r="V80" s="895" t="s">
        <v>3628</v>
      </c>
      <c r="W80" s="888" t="s">
        <v>626</v>
      </c>
      <c r="X80" s="851"/>
      <c r="Y80" s="851"/>
      <c r="Z80" s="851"/>
      <c r="AA80" s="851"/>
      <c r="AB80" s="851"/>
      <c r="AC80" s="851"/>
      <c r="AD80" s="851"/>
      <c r="AE80" s="851"/>
      <c r="AF80" s="851"/>
      <c r="AG80" s="850"/>
      <c r="AH80" s="181"/>
      <c r="AI80" s="5"/>
      <c r="AJ80" s="5"/>
    </row>
    <row r="81" spans="1:49" s="14" customFormat="1">
      <c r="A81" s="22" t="s">
        <v>828</v>
      </c>
      <c r="B81" s="184" t="s">
        <v>76</v>
      </c>
      <c r="C81" s="184" t="s">
        <v>829</v>
      </c>
      <c r="D81" s="184" t="s">
        <v>928</v>
      </c>
      <c r="E81" s="184" t="s">
        <v>74</v>
      </c>
      <c r="F81" s="184" t="s">
        <v>827</v>
      </c>
      <c r="G81" s="841"/>
      <c r="H81" s="842"/>
      <c r="I81" s="843"/>
      <c r="J81" s="242">
        <v>0.51</v>
      </c>
      <c r="K81" s="842"/>
      <c r="L81" s="842"/>
      <c r="M81" s="846"/>
      <c r="N81" s="868">
        <v>1</v>
      </c>
      <c r="O81" s="907">
        <v>0</v>
      </c>
      <c r="P81" s="907">
        <v>0</v>
      </c>
      <c r="Q81" s="907">
        <v>0</v>
      </c>
      <c r="R81" s="907">
        <v>0</v>
      </c>
      <c r="S81" s="907">
        <v>0</v>
      </c>
      <c r="T81" s="907">
        <v>0</v>
      </c>
      <c r="U81" s="907">
        <v>0</v>
      </c>
      <c r="V81" s="895" t="s">
        <v>3628</v>
      </c>
      <c r="W81" s="888" t="s">
        <v>626</v>
      </c>
      <c r="X81" s="851"/>
      <c r="Y81" s="851"/>
      <c r="Z81" s="851"/>
      <c r="AA81" s="851"/>
      <c r="AB81" s="851"/>
      <c r="AC81" s="851"/>
      <c r="AD81" s="851"/>
      <c r="AE81" s="851"/>
      <c r="AF81" s="851"/>
      <c r="AG81" s="850"/>
      <c r="AH81" s="181"/>
      <c r="AI81" s="5"/>
      <c r="AJ81" s="5"/>
    </row>
    <row r="82" spans="1:49" s="14" customFormat="1">
      <c r="A82" s="22" t="s">
        <v>831</v>
      </c>
      <c r="B82" s="184" t="s">
        <v>76</v>
      </c>
      <c r="C82" s="184" t="s">
        <v>630</v>
      </c>
      <c r="D82" s="184" t="s">
        <v>928</v>
      </c>
      <c r="E82" s="184" t="s">
        <v>74</v>
      </c>
      <c r="F82" s="184" t="s">
        <v>830</v>
      </c>
      <c r="G82" s="841"/>
      <c r="H82" s="842"/>
      <c r="I82" s="843"/>
      <c r="J82" s="242">
        <v>0.51</v>
      </c>
      <c r="K82" s="842"/>
      <c r="L82" s="842"/>
      <c r="M82" s="846"/>
      <c r="N82" s="868">
        <v>1</v>
      </c>
      <c r="O82" s="907">
        <v>0</v>
      </c>
      <c r="P82" s="907">
        <v>0</v>
      </c>
      <c r="Q82" s="907">
        <v>0</v>
      </c>
      <c r="R82" s="907">
        <v>0</v>
      </c>
      <c r="S82" s="907">
        <v>0</v>
      </c>
      <c r="T82" s="907">
        <v>0</v>
      </c>
      <c r="U82" s="907">
        <v>0</v>
      </c>
      <c r="V82" s="895" t="s">
        <v>3628</v>
      </c>
      <c r="W82" s="888" t="s">
        <v>626</v>
      </c>
      <c r="X82" s="851"/>
      <c r="Y82" s="851"/>
      <c r="Z82" s="851"/>
      <c r="AA82" s="851"/>
      <c r="AB82" s="851"/>
      <c r="AC82" s="851"/>
      <c r="AD82" s="851"/>
      <c r="AE82" s="851"/>
      <c r="AF82" s="851"/>
      <c r="AG82" s="850"/>
      <c r="AH82" s="181"/>
      <c r="AI82" s="5"/>
      <c r="AJ82" s="5"/>
    </row>
    <row r="83" spans="1:49" s="14" customFormat="1">
      <c r="A83" s="22" t="s">
        <v>816</v>
      </c>
      <c r="B83" s="184" t="s">
        <v>76</v>
      </c>
      <c r="C83" s="184" t="s">
        <v>663</v>
      </c>
      <c r="D83" s="184" t="s">
        <v>928</v>
      </c>
      <c r="E83" s="184" t="s">
        <v>74</v>
      </c>
      <c r="F83" s="184" t="s">
        <v>815</v>
      </c>
      <c r="G83" s="841"/>
      <c r="H83" s="842"/>
      <c r="I83" s="843"/>
      <c r="J83" s="242">
        <v>0.51</v>
      </c>
      <c r="K83" s="842"/>
      <c r="L83" s="842"/>
      <c r="M83" s="846"/>
      <c r="N83" s="868">
        <v>1</v>
      </c>
      <c r="O83" s="907">
        <v>0</v>
      </c>
      <c r="P83" s="907">
        <v>0</v>
      </c>
      <c r="Q83" s="907">
        <v>0</v>
      </c>
      <c r="R83" s="907">
        <v>0</v>
      </c>
      <c r="S83" s="907">
        <v>0</v>
      </c>
      <c r="T83" s="907">
        <v>0</v>
      </c>
      <c r="U83" s="907">
        <v>0</v>
      </c>
      <c r="V83" s="895" t="s">
        <v>3628</v>
      </c>
      <c r="W83" s="888" t="s">
        <v>626</v>
      </c>
      <c r="X83" s="851"/>
      <c r="Y83" s="851"/>
      <c r="Z83" s="851"/>
      <c r="AA83" s="851"/>
      <c r="AB83" s="851"/>
      <c r="AC83" s="851"/>
      <c r="AD83" s="851"/>
      <c r="AE83" s="851"/>
      <c r="AF83" s="851"/>
      <c r="AG83" s="850"/>
      <c r="AH83" s="181"/>
      <c r="AI83" s="5"/>
      <c r="AJ83" s="5"/>
    </row>
    <row r="84" spans="1:49" s="724" customFormat="1" ht="12" customHeight="1">
      <c r="A84" s="756" t="s">
        <v>3604</v>
      </c>
      <c r="B84" s="755" t="s">
        <v>76</v>
      </c>
      <c r="C84" s="752" t="s">
        <v>663</v>
      </c>
      <c r="D84" s="749" t="s">
        <v>1089</v>
      </c>
      <c r="E84" s="755" t="s">
        <v>74</v>
      </c>
      <c r="F84" s="751" t="s">
        <v>815</v>
      </c>
      <c r="G84" s="841"/>
      <c r="H84" s="842"/>
      <c r="I84" s="845"/>
      <c r="J84" s="733">
        <v>0.51</v>
      </c>
      <c r="K84" s="847"/>
      <c r="L84" s="847"/>
      <c r="M84" s="848"/>
      <c r="N84" s="900">
        <v>1</v>
      </c>
      <c r="O84" s="879"/>
      <c r="P84" s="875"/>
      <c r="Q84" s="875"/>
      <c r="R84" s="875"/>
      <c r="S84" s="875"/>
      <c r="T84" s="924"/>
      <c r="U84" s="924"/>
      <c r="V84" s="876" t="s">
        <v>3628</v>
      </c>
      <c r="W84" s="883" t="s">
        <v>626</v>
      </c>
      <c r="X84" s="851"/>
      <c r="Y84" s="851"/>
      <c r="Z84" s="851"/>
      <c r="AA84" s="851"/>
      <c r="AB84" s="851"/>
      <c r="AC84" s="851"/>
      <c r="AD84" s="851"/>
      <c r="AE84" s="851"/>
      <c r="AF84" s="851"/>
      <c r="AG84" s="850"/>
      <c r="AH84" s="727"/>
      <c r="AI84" s="5"/>
      <c r="AJ84" s="723"/>
      <c r="AK84" s="723"/>
      <c r="AL84" s="723"/>
      <c r="AM84" s="723"/>
      <c r="AN84" s="723"/>
      <c r="AO84" s="723"/>
      <c r="AP84" s="723"/>
      <c r="AQ84" s="723"/>
      <c r="AR84" s="758"/>
      <c r="AS84" s="753"/>
      <c r="AT84" s="758"/>
      <c r="AU84" s="758"/>
      <c r="AV84" s="753"/>
      <c r="AW84" s="758"/>
    </row>
    <row r="85" spans="1:49" s="14" customFormat="1">
      <c r="A85" s="22" t="s">
        <v>833</v>
      </c>
      <c r="B85" s="184" t="s">
        <v>76</v>
      </c>
      <c r="C85" s="184" t="s">
        <v>834</v>
      </c>
      <c r="D85" s="184" t="s">
        <v>928</v>
      </c>
      <c r="E85" s="184" t="s">
        <v>74</v>
      </c>
      <c r="F85" s="184" t="s">
        <v>832</v>
      </c>
      <c r="G85" s="841"/>
      <c r="H85" s="842"/>
      <c r="I85" s="843"/>
      <c r="J85" s="242">
        <v>0.51</v>
      </c>
      <c r="K85" s="842"/>
      <c r="L85" s="842"/>
      <c r="M85" s="846"/>
      <c r="N85" s="868">
        <v>1</v>
      </c>
      <c r="O85" s="907">
        <v>0</v>
      </c>
      <c r="P85" s="907">
        <v>0</v>
      </c>
      <c r="Q85" s="907">
        <v>0</v>
      </c>
      <c r="R85" s="907">
        <v>0</v>
      </c>
      <c r="S85" s="907">
        <v>0</v>
      </c>
      <c r="T85" s="907">
        <v>0</v>
      </c>
      <c r="U85" s="907">
        <v>0</v>
      </c>
      <c r="V85" s="895" t="s">
        <v>3628</v>
      </c>
      <c r="W85" s="888" t="s">
        <v>626</v>
      </c>
      <c r="X85" s="851"/>
      <c r="Y85" s="851"/>
      <c r="Z85" s="851"/>
      <c r="AA85" s="851"/>
      <c r="AB85" s="851"/>
      <c r="AC85" s="851"/>
      <c r="AD85" s="851"/>
      <c r="AE85" s="851"/>
      <c r="AF85" s="851"/>
      <c r="AG85" s="850"/>
      <c r="AH85" s="181"/>
      <c r="AI85" s="723"/>
      <c r="AJ85" s="5"/>
    </row>
    <row r="86" spans="1:49" s="14" customFormat="1">
      <c r="A86" s="22" t="s">
        <v>836</v>
      </c>
      <c r="B86" s="184" t="s">
        <v>76</v>
      </c>
      <c r="C86" s="184" t="s">
        <v>837</v>
      </c>
      <c r="D86" s="184" t="s">
        <v>928</v>
      </c>
      <c r="E86" s="184" t="s">
        <v>74</v>
      </c>
      <c r="F86" s="184" t="s">
        <v>835</v>
      </c>
      <c r="G86" s="841"/>
      <c r="H86" s="842"/>
      <c r="I86" s="843"/>
      <c r="J86" s="242">
        <v>0.51</v>
      </c>
      <c r="K86" s="842"/>
      <c r="L86" s="842"/>
      <c r="M86" s="846"/>
      <c r="N86" s="868">
        <v>1</v>
      </c>
      <c r="O86" s="907">
        <v>0</v>
      </c>
      <c r="P86" s="907">
        <v>0</v>
      </c>
      <c r="Q86" s="907">
        <v>0</v>
      </c>
      <c r="R86" s="907">
        <v>0</v>
      </c>
      <c r="S86" s="907">
        <v>0</v>
      </c>
      <c r="T86" s="907">
        <v>0</v>
      </c>
      <c r="U86" s="907">
        <v>0</v>
      </c>
      <c r="V86" s="895" t="s">
        <v>3628</v>
      </c>
      <c r="W86" s="888" t="s">
        <v>626</v>
      </c>
      <c r="X86" s="851"/>
      <c r="Y86" s="851"/>
      <c r="Z86" s="851"/>
      <c r="AA86" s="851"/>
      <c r="AB86" s="851"/>
      <c r="AC86" s="851"/>
      <c r="AD86" s="851"/>
      <c r="AE86" s="851"/>
      <c r="AF86" s="851"/>
      <c r="AG86" s="850"/>
      <c r="AH86" s="181"/>
      <c r="AI86" s="5"/>
      <c r="AJ86" s="5"/>
    </row>
    <row r="87" spans="1:49" s="14" customFormat="1">
      <c r="A87" s="22" t="s">
        <v>839</v>
      </c>
      <c r="B87" s="184" t="s">
        <v>76</v>
      </c>
      <c r="C87" s="184" t="s">
        <v>401</v>
      </c>
      <c r="D87" s="184" t="s">
        <v>928</v>
      </c>
      <c r="E87" s="184" t="s">
        <v>74</v>
      </c>
      <c r="F87" s="184" t="s">
        <v>838</v>
      </c>
      <c r="G87" s="841"/>
      <c r="H87" s="842"/>
      <c r="I87" s="843"/>
      <c r="J87" s="242">
        <v>0.51</v>
      </c>
      <c r="K87" s="842"/>
      <c r="L87" s="842"/>
      <c r="M87" s="846"/>
      <c r="N87" s="868">
        <v>1</v>
      </c>
      <c r="O87" s="907">
        <v>0</v>
      </c>
      <c r="P87" s="907">
        <v>0</v>
      </c>
      <c r="Q87" s="907">
        <v>0</v>
      </c>
      <c r="R87" s="907">
        <v>0</v>
      </c>
      <c r="S87" s="907">
        <v>0</v>
      </c>
      <c r="T87" s="907">
        <v>0</v>
      </c>
      <c r="U87" s="907">
        <v>0</v>
      </c>
      <c r="V87" s="895" t="s">
        <v>3628</v>
      </c>
      <c r="W87" s="888" t="s">
        <v>626</v>
      </c>
      <c r="X87" s="851"/>
      <c r="Y87" s="851"/>
      <c r="Z87" s="851"/>
      <c r="AA87" s="851"/>
      <c r="AB87" s="851"/>
      <c r="AC87" s="851"/>
      <c r="AD87" s="851"/>
      <c r="AE87" s="851"/>
      <c r="AF87" s="851"/>
      <c r="AG87" s="850"/>
      <c r="AH87" s="181"/>
      <c r="AI87" s="5"/>
      <c r="AJ87" s="5"/>
    </row>
    <row r="88" spans="1:49" s="14" customFormat="1">
      <c r="A88" s="22" t="s">
        <v>841</v>
      </c>
      <c r="B88" s="184" t="s">
        <v>76</v>
      </c>
      <c r="C88" s="184" t="s">
        <v>631</v>
      </c>
      <c r="D88" s="184" t="s">
        <v>928</v>
      </c>
      <c r="E88" s="184" t="s">
        <v>74</v>
      </c>
      <c r="F88" s="184" t="s">
        <v>840</v>
      </c>
      <c r="G88" s="841"/>
      <c r="H88" s="842"/>
      <c r="I88" s="843"/>
      <c r="J88" s="242">
        <v>0.51</v>
      </c>
      <c r="K88" s="842"/>
      <c r="L88" s="842"/>
      <c r="M88" s="846"/>
      <c r="N88" s="868">
        <v>1</v>
      </c>
      <c r="O88" s="907">
        <v>0</v>
      </c>
      <c r="P88" s="907">
        <v>0</v>
      </c>
      <c r="Q88" s="907">
        <v>0</v>
      </c>
      <c r="R88" s="907">
        <v>0</v>
      </c>
      <c r="S88" s="907">
        <v>0</v>
      </c>
      <c r="T88" s="907">
        <v>0</v>
      </c>
      <c r="U88" s="907">
        <v>0</v>
      </c>
      <c r="V88" s="895" t="s">
        <v>3628</v>
      </c>
      <c r="W88" s="888" t="s">
        <v>626</v>
      </c>
      <c r="X88" s="851"/>
      <c r="Y88" s="851"/>
      <c r="Z88" s="851"/>
      <c r="AA88" s="851"/>
      <c r="AB88" s="851"/>
      <c r="AC88" s="851"/>
      <c r="AD88" s="851"/>
      <c r="AE88" s="851"/>
      <c r="AF88" s="851"/>
      <c r="AG88" s="850"/>
      <c r="AH88" s="181"/>
      <c r="AI88" s="5"/>
      <c r="AJ88" s="5"/>
    </row>
    <row r="89" spans="1:49" s="724" customFormat="1" ht="12" customHeight="1">
      <c r="A89" s="756" t="s">
        <v>3602</v>
      </c>
      <c r="B89" s="755" t="s">
        <v>76</v>
      </c>
      <c r="C89" s="752" t="s">
        <v>631</v>
      </c>
      <c r="D89" s="749" t="s">
        <v>1089</v>
      </c>
      <c r="E89" s="755" t="s">
        <v>74</v>
      </c>
      <c r="F89" s="751" t="s">
        <v>3601</v>
      </c>
      <c r="G89" s="841"/>
      <c r="H89" s="842"/>
      <c r="I89" s="845"/>
      <c r="J89" s="733">
        <v>0.51</v>
      </c>
      <c r="K89" s="847"/>
      <c r="L89" s="847"/>
      <c r="M89" s="848"/>
      <c r="N89" s="900">
        <v>1</v>
      </c>
      <c r="O89" s="879"/>
      <c r="P89" s="875"/>
      <c r="Q89" s="875"/>
      <c r="R89" s="875"/>
      <c r="S89" s="875"/>
      <c r="T89" s="924"/>
      <c r="U89" s="924"/>
      <c r="V89" s="876" t="s">
        <v>3628</v>
      </c>
      <c r="W89" s="883" t="s">
        <v>626</v>
      </c>
      <c r="X89" s="851"/>
      <c r="Y89" s="851"/>
      <c r="Z89" s="851"/>
      <c r="AA89" s="851"/>
      <c r="AB89" s="851"/>
      <c r="AC89" s="851"/>
      <c r="AD89" s="851"/>
      <c r="AE89" s="851"/>
      <c r="AF89" s="851"/>
      <c r="AG89" s="850"/>
      <c r="AH89" s="727"/>
      <c r="AI89" s="5"/>
      <c r="AJ89" s="723"/>
      <c r="AK89" s="723"/>
      <c r="AL89" s="723"/>
      <c r="AM89" s="723"/>
      <c r="AN89" s="723"/>
      <c r="AO89" s="723"/>
      <c r="AP89" s="723"/>
      <c r="AQ89" s="723"/>
      <c r="AR89" s="758"/>
      <c r="AS89" s="753"/>
      <c r="AT89" s="758"/>
      <c r="AU89" s="758"/>
      <c r="AV89" s="753"/>
      <c r="AW89" s="758"/>
    </row>
    <row r="90" spans="1:49" s="14" customFormat="1">
      <c r="A90" s="22" t="s">
        <v>843</v>
      </c>
      <c r="B90" s="184" t="s">
        <v>76</v>
      </c>
      <c r="C90" s="184" t="s">
        <v>632</v>
      </c>
      <c r="D90" s="184" t="s">
        <v>928</v>
      </c>
      <c r="E90" s="184" t="s">
        <v>74</v>
      </c>
      <c r="F90" s="184" t="s">
        <v>842</v>
      </c>
      <c r="G90" s="841"/>
      <c r="H90" s="842"/>
      <c r="I90" s="843"/>
      <c r="J90" s="242">
        <v>0.51</v>
      </c>
      <c r="K90" s="842"/>
      <c r="L90" s="842"/>
      <c r="M90" s="846"/>
      <c r="N90" s="868">
        <v>1</v>
      </c>
      <c r="O90" s="907">
        <v>0</v>
      </c>
      <c r="P90" s="907">
        <v>0</v>
      </c>
      <c r="Q90" s="907">
        <v>0</v>
      </c>
      <c r="R90" s="907">
        <v>0</v>
      </c>
      <c r="S90" s="907">
        <v>0</v>
      </c>
      <c r="T90" s="907">
        <v>0</v>
      </c>
      <c r="U90" s="907">
        <v>0</v>
      </c>
      <c r="V90" s="895" t="s">
        <v>3628</v>
      </c>
      <c r="W90" s="888" t="s">
        <v>626</v>
      </c>
      <c r="X90" s="851"/>
      <c r="Y90" s="851"/>
      <c r="Z90" s="851"/>
      <c r="AA90" s="851"/>
      <c r="AB90" s="851"/>
      <c r="AC90" s="851"/>
      <c r="AD90" s="851"/>
      <c r="AE90" s="851"/>
      <c r="AF90" s="851"/>
      <c r="AG90" s="850"/>
      <c r="AH90" s="181"/>
      <c r="AI90" s="723"/>
      <c r="AJ90" s="5"/>
    </row>
    <row r="91" spans="1:49" s="724" customFormat="1" ht="12" customHeight="1">
      <c r="A91" s="756" t="s">
        <v>3603</v>
      </c>
      <c r="B91" s="755" t="s">
        <v>76</v>
      </c>
      <c r="C91" s="752" t="s">
        <v>632</v>
      </c>
      <c r="D91" s="749" t="s">
        <v>1089</v>
      </c>
      <c r="E91" s="755" t="s">
        <v>74</v>
      </c>
      <c r="F91" s="751" t="s">
        <v>842</v>
      </c>
      <c r="G91" s="841"/>
      <c r="H91" s="842"/>
      <c r="I91" s="845"/>
      <c r="J91" s="733">
        <v>0.51</v>
      </c>
      <c r="K91" s="847"/>
      <c r="L91" s="847"/>
      <c r="M91" s="848"/>
      <c r="N91" s="900">
        <v>1</v>
      </c>
      <c r="O91" s="879"/>
      <c r="P91" s="875"/>
      <c r="Q91" s="875"/>
      <c r="R91" s="875"/>
      <c r="S91" s="875"/>
      <c r="T91" s="924"/>
      <c r="U91" s="924"/>
      <c r="V91" s="876" t="s">
        <v>3628</v>
      </c>
      <c r="W91" s="883" t="s">
        <v>626</v>
      </c>
      <c r="X91" s="851"/>
      <c r="Y91" s="851"/>
      <c r="Z91" s="851"/>
      <c r="AA91" s="851"/>
      <c r="AB91" s="851"/>
      <c r="AC91" s="851"/>
      <c r="AD91" s="851"/>
      <c r="AE91" s="851"/>
      <c r="AF91" s="851"/>
      <c r="AG91" s="850"/>
      <c r="AH91" s="727"/>
      <c r="AI91" s="5"/>
      <c r="AJ91" s="723"/>
      <c r="AK91" s="723"/>
      <c r="AL91" s="723"/>
      <c r="AM91" s="723"/>
      <c r="AN91" s="723"/>
      <c r="AO91" s="723"/>
      <c r="AP91" s="723"/>
      <c r="AQ91" s="723"/>
      <c r="AR91" s="758"/>
      <c r="AS91" s="753"/>
      <c r="AT91" s="758"/>
      <c r="AU91" s="758"/>
      <c r="AV91" s="753"/>
      <c r="AW91" s="758"/>
    </row>
    <row r="92" spans="1:49" s="14" customFormat="1">
      <c r="A92" s="22" t="s">
        <v>876</v>
      </c>
      <c r="B92" s="184" t="s">
        <v>76</v>
      </c>
      <c r="C92" s="184" t="s">
        <v>633</v>
      </c>
      <c r="D92" s="184" t="s">
        <v>928</v>
      </c>
      <c r="E92" s="184" t="s">
        <v>74</v>
      </c>
      <c r="F92" s="184" t="s">
        <v>814</v>
      </c>
      <c r="G92" s="841"/>
      <c r="H92" s="842"/>
      <c r="I92" s="843"/>
      <c r="J92" s="242">
        <v>0.51</v>
      </c>
      <c r="K92" s="842"/>
      <c r="L92" s="842"/>
      <c r="M92" s="846"/>
      <c r="N92" s="868">
        <v>1</v>
      </c>
      <c r="O92" s="907">
        <v>0</v>
      </c>
      <c r="P92" s="907">
        <v>0</v>
      </c>
      <c r="Q92" s="907">
        <v>0</v>
      </c>
      <c r="R92" s="907">
        <v>0</v>
      </c>
      <c r="S92" s="907">
        <v>0</v>
      </c>
      <c r="T92" s="907">
        <v>0</v>
      </c>
      <c r="U92" s="907">
        <v>0</v>
      </c>
      <c r="V92" s="895" t="s">
        <v>3628</v>
      </c>
      <c r="W92" s="888" t="s">
        <v>626</v>
      </c>
      <c r="X92" s="851"/>
      <c r="Y92" s="851"/>
      <c r="Z92" s="851"/>
      <c r="AA92" s="851"/>
      <c r="AB92" s="851"/>
      <c r="AC92" s="851"/>
      <c r="AD92" s="851"/>
      <c r="AE92" s="851"/>
      <c r="AF92" s="851"/>
      <c r="AG92" s="850"/>
      <c r="AH92" s="181"/>
      <c r="AI92" s="723"/>
      <c r="AJ92" s="5"/>
    </row>
    <row r="93" spans="1:49" s="724" customFormat="1" ht="12" customHeight="1">
      <c r="A93" s="756" t="s">
        <v>3605</v>
      </c>
      <c r="B93" s="755" t="s">
        <v>76</v>
      </c>
      <c r="C93" s="752" t="s">
        <v>633</v>
      </c>
      <c r="D93" s="749" t="s">
        <v>1089</v>
      </c>
      <c r="E93" s="755" t="s">
        <v>74</v>
      </c>
      <c r="F93" s="751" t="s">
        <v>814</v>
      </c>
      <c r="G93" s="841"/>
      <c r="H93" s="842"/>
      <c r="I93" s="845"/>
      <c r="J93" s="733">
        <v>0.51</v>
      </c>
      <c r="K93" s="847"/>
      <c r="L93" s="847"/>
      <c r="M93" s="848"/>
      <c r="N93" s="900">
        <v>1</v>
      </c>
      <c r="O93" s="879"/>
      <c r="P93" s="875"/>
      <c r="Q93" s="875"/>
      <c r="R93" s="875"/>
      <c r="S93" s="875"/>
      <c r="T93" s="924"/>
      <c r="U93" s="924"/>
      <c r="V93" s="876" t="s">
        <v>3628</v>
      </c>
      <c r="W93" s="883" t="s">
        <v>626</v>
      </c>
      <c r="X93" s="851"/>
      <c r="Y93" s="851"/>
      <c r="Z93" s="851"/>
      <c r="AA93" s="851"/>
      <c r="AB93" s="851"/>
      <c r="AC93" s="851"/>
      <c r="AD93" s="851"/>
      <c r="AE93" s="851"/>
      <c r="AF93" s="851"/>
      <c r="AG93" s="850"/>
      <c r="AH93" s="727"/>
      <c r="AI93" s="5"/>
      <c r="AJ93" s="723"/>
      <c r="AK93" s="723"/>
      <c r="AL93" s="723"/>
      <c r="AM93" s="723"/>
      <c r="AN93" s="723"/>
      <c r="AO93" s="723"/>
      <c r="AP93" s="723"/>
      <c r="AQ93" s="723"/>
      <c r="AR93" s="758"/>
      <c r="AS93" s="753"/>
      <c r="AT93" s="758"/>
      <c r="AU93" s="758"/>
      <c r="AV93" s="753"/>
      <c r="AW93" s="758"/>
    </row>
    <row r="94" spans="1:49" s="14" customFormat="1">
      <c r="A94" s="22"/>
      <c r="B94" s="184"/>
      <c r="C94" s="184"/>
      <c r="D94" s="184"/>
      <c r="E94" s="184"/>
      <c r="F94" s="184"/>
      <c r="G94" s="846"/>
      <c r="H94" s="842"/>
      <c r="I94" s="843"/>
      <c r="J94" s="242"/>
      <c r="K94" s="842"/>
      <c r="L94" s="842"/>
      <c r="M94" s="846"/>
      <c r="N94" s="868"/>
      <c r="O94" s="907"/>
      <c r="P94" s="907"/>
      <c r="Q94" s="907"/>
      <c r="R94" s="907"/>
      <c r="S94" s="907"/>
      <c r="T94" s="907"/>
      <c r="U94" s="907"/>
      <c r="V94" s="895"/>
      <c r="W94" s="888"/>
      <c r="X94" s="851"/>
      <c r="Y94" s="851"/>
      <c r="Z94" s="851"/>
      <c r="AA94" s="851"/>
      <c r="AB94" s="851"/>
      <c r="AC94" s="851"/>
      <c r="AD94" s="851"/>
      <c r="AE94" s="851"/>
      <c r="AF94" s="851"/>
      <c r="AG94" s="850"/>
      <c r="AH94" s="181"/>
      <c r="AI94" s="723"/>
      <c r="AJ94" s="5"/>
    </row>
    <row r="95" spans="1:49" s="14" customFormat="1">
      <c r="A95" s="741" t="s">
        <v>138</v>
      </c>
      <c r="B95" s="184"/>
      <c r="C95" s="184"/>
      <c r="D95" s="184"/>
      <c r="E95" s="184"/>
      <c r="F95" s="184"/>
      <c r="G95" s="846"/>
      <c r="H95" s="842"/>
      <c r="I95" s="843"/>
      <c r="J95" s="242"/>
      <c r="K95" s="842"/>
      <c r="L95" s="842"/>
      <c r="M95" s="846"/>
      <c r="N95" s="868"/>
      <c r="O95" s="907"/>
      <c r="P95" s="907"/>
      <c r="Q95" s="907"/>
      <c r="R95" s="907"/>
      <c r="S95" s="907"/>
      <c r="T95" s="907"/>
      <c r="U95" s="907"/>
      <c r="V95" s="895"/>
      <c r="W95" s="888"/>
      <c r="X95" s="851"/>
      <c r="Y95" s="851"/>
      <c r="Z95" s="851"/>
      <c r="AA95" s="851"/>
      <c r="AB95" s="851"/>
      <c r="AC95" s="851"/>
      <c r="AD95" s="851"/>
      <c r="AE95" s="851"/>
      <c r="AF95" s="851"/>
      <c r="AG95" s="850"/>
      <c r="AH95" s="181"/>
      <c r="AI95" s="5"/>
      <c r="AJ95" s="5"/>
    </row>
    <row r="96" spans="1:49" s="14" customFormat="1">
      <c r="A96" s="721" t="s">
        <v>79</v>
      </c>
      <c r="B96" s="721" t="s">
        <v>76</v>
      </c>
      <c r="C96" s="721"/>
      <c r="D96" s="721" t="s">
        <v>928</v>
      </c>
      <c r="E96" s="721" t="s">
        <v>74</v>
      </c>
      <c r="F96" s="721" t="s">
        <v>80</v>
      </c>
      <c r="G96" s="719">
        <v>361200</v>
      </c>
      <c r="H96" s="181"/>
      <c r="I96" s="243">
        <v>361200</v>
      </c>
      <c r="J96" s="242">
        <v>0.51</v>
      </c>
      <c r="K96" s="181">
        <v>176988</v>
      </c>
      <c r="L96" s="181">
        <v>12359.8430407162</v>
      </c>
      <c r="M96" s="183">
        <v>189347.84304071619</v>
      </c>
      <c r="N96" s="868">
        <v>1</v>
      </c>
      <c r="O96" s="907">
        <v>0</v>
      </c>
      <c r="P96" s="907">
        <v>0</v>
      </c>
      <c r="Q96" s="907">
        <v>0</v>
      </c>
      <c r="R96" s="907">
        <v>0</v>
      </c>
      <c r="S96" s="907">
        <v>0</v>
      </c>
      <c r="T96" s="907">
        <v>0</v>
      </c>
      <c r="U96" s="907">
        <v>0</v>
      </c>
      <c r="V96" s="895" t="s">
        <v>3628</v>
      </c>
      <c r="W96" s="888" t="s">
        <v>626</v>
      </c>
      <c r="X96" s="232">
        <v>189347.84304071619</v>
      </c>
      <c r="Y96" s="232">
        <v>0</v>
      </c>
      <c r="Z96" s="232">
        <v>0</v>
      </c>
      <c r="AA96" s="232">
        <v>0</v>
      </c>
      <c r="AB96" s="232">
        <v>0</v>
      </c>
      <c r="AC96" s="232">
        <v>0</v>
      </c>
      <c r="AD96" s="232">
        <v>0</v>
      </c>
      <c r="AE96" s="232">
        <v>0</v>
      </c>
      <c r="AF96" s="232">
        <v>0</v>
      </c>
      <c r="AG96" s="237">
        <v>189347.84304071619</v>
      </c>
      <c r="AH96" s="181"/>
      <c r="AI96" s="5"/>
      <c r="AJ96" s="5"/>
    </row>
    <row r="97" spans="1:48" s="14" customFormat="1">
      <c r="A97" s="721" t="s">
        <v>128</v>
      </c>
      <c r="B97" s="721" t="s">
        <v>82</v>
      </c>
      <c r="C97" s="721"/>
      <c r="D97" s="721" t="s">
        <v>943</v>
      </c>
      <c r="E97" s="721" t="s">
        <v>625</v>
      </c>
      <c r="F97" s="721" t="s">
        <v>129</v>
      </c>
      <c r="G97" s="719">
        <v>46800</v>
      </c>
      <c r="H97" s="181"/>
      <c r="I97" s="243">
        <v>46800</v>
      </c>
      <c r="J97" s="242">
        <v>0.51</v>
      </c>
      <c r="K97" s="181">
        <v>22932</v>
      </c>
      <c r="L97" s="181">
        <v>1601.4414571027633</v>
      </c>
      <c r="M97" s="183">
        <v>24533.441457102763</v>
      </c>
      <c r="N97" s="868">
        <v>0</v>
      </c>
      <c r="O97" s="907">
        <v>1</v>
      </c>
      <c r="P97" s="907">
        <v>0</v>
      </c>
      <c r="Q97" s="907">
        <v>0</v>
      </c>
      <c r="R97" s="907">
        <v>0</v>
      </c>
      <c r="S97" s="907">
        <v>0</v>
      </c>
      <c r="T97" s="907">
        <v>0</v>
      </c>
      <c r="U97" s="907">
        <v>0</v>
      </c>
      <c r="V97" s="895" t="s">
        <v>3628</v>
      </c>
      <c r="W97" s="888" t="s">
        <v>626</v>
      </c>
      <c r="X97" s="232">
        <v>0</v>
      </c>
      <c r="Y97" s="232">
        <v>24533.441457102763</v>
      </c>
      <c r="Z97" s="232">
        <v>0</v>
      </c>
      <c r="AA97" s="232">
        <v>0</v>
      </c>
      <c r="AB97" s="232">
        <v>0</v>
      </c>
      <c r="AC97" s="232">
        <v>0</v>
      </c>
      <c r="AD97" s="232">
        <v>0</v>
      </c>
      <c r="AE97" s="232">
        <v>0</v>
      </c>
      <c r="AF97" s="232">
        <v>0</v>
      </c>
      <c r="AG97" s="237">
        <v>24533.441457102763</v>
      </c>
      <c r="AH97" s="181"/>
      <c r="AI97" s="5"/>
      <c r="AJ97" s="5"/>
    </row>
    <row r="98" spans="1:48" s="14" customFormat="1">
      <c r="A98" s="721" t="s">
        <v>130</v>
      </c>
      <c r="B98" s="721" t="s">
        <v>82</v>
      </c>
      <c r="C98" s="721"/>
      <c r="D98" s="721" t="s">
        <v>929</v>
      </c>
      <c r="E98" s="721" t="s">
        <v>153</v>
      </c>
      <c r="F98" s="721" t="s">
        <v>131</v>
      </c>
      <c r="G98" s="719">
        <v>79200</v>
      </c>
      <c r="H98" s="181"/>
      <c r="I98" s="243">
        <v>79200</v>
      </c>
      <c r="J98" s="242">
        <v>0.51</v>
      </c>
      <c r="K98" s="181">
        <v>38808</v>
      </c>
      <c r="L98" s="181">
        <v>2710.1316966354457</v>
      </c>
      <c r="M98" s="183">
        <v>41518.131696635442</v>
      </c>
      <c r="N98" s="868">
        <v>0</v>
      </c>
      <c r="O98" s="907">
        <v>1</v>
      </c>
      <c r="P98" s="907">
        <v>0</v>
      </c>
      <c r="Q98" s="907">
        <v>0</v>
      </c>
      <c r="R98" s="907">
        <v>0</v>
      </c>
      <c r="S98" s="907">
        <v>0</v>
      </c>
      <c r="T98" s="907">
        <v>0</v>
      </c>
      <c r="U98" s="907">
        <v>0</v>
      </c>
      <c r="V98" s="895" t="s">
        <v>3628</v>
      </c>
      <c r="W98" s="888" t="s">
        <v>626</v>
      </c>
      <c r="X98" s="232">
        <v>0</v>
      </c>
      <c r="Y98" s="232">
        <v>41518.131696635442</v>
      </c>
      <c r="Z98" s="232">
        <v>0</v>
      </c>
      <c r="AA98" s="232">
        <v>0</v>
      </c>
      <c r="AB98" s="232">
        <v>0</v>
      </c>
      <c r="AC98" s="232">
        <v>0</v>
      </c>
      <c r="AD98" s="232">
        <v>0</v>
      </c>
      <c r="AE98" s="232">
        <v>0</v>
      </c>
      <c r="AF98" s="232">
        <v>0</v>
      </c>
      <c r="AG98" s="237">
        <v>41518.131696635442</v>
      </c>
      <c r="AH98" s="181"/>
      <c r="AI98" s="5"/>
      <c r="AJ98" s="5"/>
    </row>
    <row r="99" spans="1:48" s="14" customFormat="1">
      <c r="A99" s="721" t="s">
        <v>132</v>
      </c>
      <c r="B99" s="721" t="s">
        <v>82</v>
      </c>
      <c r="C99" s="721"/>
      <c r="D99" s="721" t="s">
        <v>932</v>
      </c>
      <c r="E99" s="721" t="s">
        <v>690</v>
      </c>
      <c r="F99" s="721" t="s">
        <v>133</v>
      </c>
      <c r="G99" s="719">
        <v>60000</v>
      </c>
      <c r="H99" s="181"/>
      <c r="I99" s="243">
        <v>60000</v>
      </c>
      <c r="J99" s="242">
        <v>0.51</v>
      </c>
      <c r="K99" s="181">
        <v>29400</v>
      </c>
      <c r="L99" s="181">
        <v>2053.1300732086711</v>
      </c>
      <c r="M99" s="183">
        <v>31453.130073208671</v>
      </c>
      <c r="N99" s="868">
        <v>0</v>
      </c>
      <c r="O99" s="907">
        <v>0</v>
      </c>
      <c r="P99" s="907">
        <v>1</v>
      </c>
      <c r="Q99" s="907">
        <v>0</v>
      </c>
      <c r="R99" s="907">
        <v>0</v>
      </c>
      <c r="S99" s="907">
        <v>0</v>
      </c>
      <c r="T99" s="907">
        <v>0</v>
      </c>
      <c r="U99" s="907">
        <v>0</v>
      </c>
      <c r="V99" s="895" t="s">
        <v>3628</v>
      </c>
      <c r="W99" s="888" t="s">
        <v>626</v>
      </c>
      <c r="X99" s="232">
        <v>0</v>
      </c>
      <c r="Y99" s="232">
        <v>0</v>
      </c>
      <c r="Z99" s="232">
        <v>31453.130073208671</v>
      </c>
      <c r="AA99" s="232">
        <v>0</v>
      </c>
      <c r="AB99" s="232">
        <v>0</v>
      </c>
      <c r="AC99" s="232">
        <v>0</v>
      </c>
      <c r="AD99" s="232">
        <v>0</v>
      </c>
      <c r="AE99" s="232">
        <v>0</v>
      </c>
      <c r="AF99" s="232">
        <v>0</v>
      </c>
      <c r="AG99" s="237">
        <v>31453.130073208671</v>
      </c>
      <c r="AH99" s="181"/>
      <c r="AI99" s="5"/>
      <c r="AJ99" s="5"/>
    </row>
    <row r="100" spans="1:48" s="14" customFormat="1">
      <c r="A100" s="721" t="s">
        <v>134</v>
      </c>
      <c r="B100" s="721" t="s">
        <v>82</v>
      </c>
      <c r="C100" s="721"/>
      <c r="D100" s="721" t="s">
        <v>937</v>
      </c>
      <c r="E100" s="721" t="s">
        <v>156</v>
      </c>
      <c r="F100" s="721" t="s">
        <v>135</v>
      </c>
      <c r="G100" s="719">
        <v>51600</v>
      </c>
      <c r="H100" s="181"/>
      <c r="I100" s="243">
        <v>51600</v>
      </c>
      <c r="J100" s="242">
        <v>0.51</v>
      </c>
      <c r="K100" s="181">
        <v>25284</v>
      </c>
      <c r="L100" s="181">
        <v>1765.691862959457</v>
      </c>
      <c r="M100" s="183">
        <v>27049.691862959458</v>
      </c>
      <c r="N100" s="868">
        <v>0</v>
      </c>
      <c r="O100" s="907">
        <v>1</v>
      </c>
      <c r="P100" s="907">
        <v>0</v>
      </c>
      <c r="Q100" s="907">
        <v>0</v>
      </c>
      <c r="R100" s="907">
        <v>0</v>
      </c>
      <c r="S100" s="907">
        <v>0</v>
      </c>
      <c r="T100" s="907">
        <v>0</v>
      </c>
      <c r="U100" s="907">
        <v>0</v>
      </c>
      <c r="V100" s="895" t="s">
        <v>3628</v>
      </c>
      <c r="W100" s="888" t="s">
        <v>626</v>
      </c>
      <c r="X100" s="232">
        <v>0</v>
      </c>
      <c r="Y100" s="232">
        <v>27049.691862959458</v>
      </c>
      <c r="Z100" s="232">
        <v>0</v>
      </c>
      <c r="AA100" s="232">
        <v>0</v>
      </c>
      <c r="AB100" s="232">
        <v>0</v>
      </c>
      <c r="AC100" s="232">
        <v>0</v>
      </c>
      <c r="AD100" s="232">
        <v>0</v>
      </c>
      <c r="AE100" s="232">
        <v>0</v>
      </c>
      <c r="AF100" s="232">
        <v>0</v>
      </c>
      <c r="AG100" s="237">
        <v>27049.691862959458</v>
      </c>
      <c r="AH100" s="181"/>
      <c r="AI100" s="5"/>
      <c r="AJ100" s="5"/>
    </row>
    <row r="101" spans="1:48" s="14" customFormat="1">
      <c r="A101" s="721" t="s">
        <v>142</v>
      </c>
      <c r="B101" s="721" t="s">
        <v>157</v>
      </c>
      <c r="C101" s="721"/>
      <c r="D101" s="721" t="s">
        <v>952</v>
      </c>
      <c r="E101" s="721" t="s">
        <v>163</v>
      </c>
      <c r="F101" s="721" t="s">
        <v>143</v>
      </c>
      <c r="G101" s="719">
        <v>91200</v>
      </c>
      <c r="H101" s="181"/>
      <c r="I101" s="243">
        <v>91200</v>
      </c>
      <c r="J101" s="242">
        <v>0.51</v>
      </c>
      <c r="K101" s="181">
        <v>44688</v>
      </c>
      <c r="L101" s="181">
        <v>3120.7577112771796</v>
      </c>
      <c r="M101" s="183">
        <v>47808.757711277183</v>
      </c>
      <c r="N101" s="868">
        <v>1</v>
      </c>
      <c r="O101" s="907">
        <v>0</v>
      </c>
      <c r="P101" s="907">
        <v>0</v>
      </c>
      <c r="Q101" s="907">
        <v>0</v>
      </c>
      <c r="R101" s="907">
        <v>0</v>
      </c>
      <c r="S101" s="907">
        <v>0</v>
      </c>
      <c r="T101" s="907">
        <v>0</v>
      </c>
      <c r="U101" s="907">
        <v>0</v>
      </c>
      <c r="V101" s="895" t="s">
        <v>3628</v>
      </c>
      <c r="W101" s="888" t="s">
        <v>626</v>
      </c>
      <c r="X101" s="232">
        <v>47808.757711277183</v>
      </c>
      <c r="Y101" s="232">
        <v>0</v>
      </c>
      <c r="Z101" s="232">
        <v>0</v>
      </c>
      <c r="AA101" s="232">
        <v>0</v>
      </c>
      <c r="AB101" s="232">
        <v>0</v>
      </c>
      <c r="AC101" s="232">
        <v>0</v>
      </c>
      <c r="AD101" s="232">
        <v>0</v>
      </c>
      <c r="AE101" s="232">
        <v>0</v>
      </c>
      <c r="AF101" s="232">
        <v>0</v>
      </c>
      <c r="AG101" s="237">
        <v>47808.757711277183</v>
      </c>
      <c r="AH101" s="181"/>
      <c r="AI101" s="5"/>
      <c r="AJ101" s="5"/>
    </row>
    <row r="102" spans="1:48" s="14" customFormat="1">
      <c r="A102" s="721" t="s">
        <v>144</v>
      </c>
      <c r="B102" s="721" t="s">
        <v>157</v>
      </c>
      <c r="C102" s="721"/>
      <c r="D102" s="721" t="s">
        <v>948</v>
      </c>
      <c r="E102" s="721" t="s">
        <v>650</v>
      </c>
      <c r="F102" s="721" t="s">
        <v>145</v>
      </c>
      <c r="G102" s="719">
        <v>90000</v>
      </c>
      <c r="H102" s="181"/>
      <c r="I102" s="243">
        <v>90000</v>
      </c>
      <c r="J102" s="242">
        <v>0.51</v>
      </c>
      <c r="K102" s="181">
        <v>44100</v>
      </c>
      <c r="L102" s="181">
        <v>3079.6951098130062</v>
      </c>
      <c r="M102" s="183">
        <v>47179.695109813008</v>
      </c>
      <c r="N102" s="868">
        <v>0</v>
      </c>
      <c r="O102" s="907">
        <v>0</v>
      </c>
      <c r="P102" s="907">
        <v>0</v>
      </c>
      <c r="Q102" s="907">
        <v>1</v>
      </c>
      <c r="R102" s="907">
        <v>0</v>
      </c>
      <c r="S102" s="907">
        <v>0</v>
      </c>
      <c r="T102" s="907">
        <v>0</v>
      </c>
      <c r="U102" s="907">
        <v>0</v>
      </c>
      <c r="V102" s="895" t="s">
        <v>3628</v>
      </c>
      <c r="W102" s="888" t="s">
        <v>626</v>
      </c>
      <c r="X102" s="232">
        <v>0</v>
      </c>
      <c r="Y102" s="232">
        <v>0</v>
      </c>
      <c r="Z102" s="232">
        <v>0</v>
      </c>
      <c r="AA102" s="232">
        <v>47179.695109813008</v>
      </c>
      <c r="AB102" s="232">
        <v>0</v>
      </c>
      <c r="AC102" s="232">
        <v>0</v>
      </c>
      <c r="AD102" s="232">
        <v>0</v>
      </c>
      <c r="AE102" s="232">
        <v>0</v>
      </c>
      <c r="AF102" s="232">
        <v>0</v>
      </c>
      <c r="AG102" s="237">
        <v>47179.695109813008</v>
      </c>
      <c r="AH102" s="181"/>
      <c r="AI102" s="5"/>
      <c r="AJ102" s="5"/>
    </row>
    <row r="103" spans="1:48" s="14" customFormat="1">
      <c r="A103" s="721" t="s">
        <v>146</v>
      </c>
      <c r="B103" s="721" t="s">
        <v>157</v>
      </c>
      <c r="C103" s="721"/>
      <c r="D103" s="721" t="s">
        <v>946</v>
      </c>
      <c r="E103" s="721" t="s">
        <v>725</v>
      </c>
      <c r="F103" s="721" t="s">
        <v>147</v>
      </c>
      <c r="G103" s="719">
        <v>24000</v>
      </c>
      <c r="H103" s="181"/>
      <c r="I103" s="243">
        <v>24000</v>
      </c>
      <c r="J103" s="242">
        <v>0.51</v>
      </c>
      <c r="K103" s="181">
        <v>11760</v>
      </c>
      <c r="L103" s="181">
        <v>821.25202928346835</v>
      </c>
      <c r="M103" s="183">
        <v>12581.252029283469</v>
      </c>
      <c r="N103" s="868">
        <v>0</v>
      </c>
      <c r="O103" s="907">
        <v>0</v>
      </c>
      <c r="P103" s="907">
        <v>0</v>
      </c>
      <c r="Q103" s="907">
        <v>0</v>
      </c>
      <c r="R103" s="907">
        <v>1</v>
      </c>
      <c r="S103" s="907">
        <v>0</v>
      </c>
      <c r="T103" s="907">
        <v>0</v>
      </c>
      <c r="U103" s="907">
        <v>0</v>
      </c>
      <c r="V103" s="895" t="s">
        <v>3628</v>
      </c>
      <c r="W103" s="888" t="s">
        <v>626</v>
      </c>
      <c r="X103" s="232">
        <v>0</v>
      </c>
      <c r="Y103" s="232">
        <v>0</v>
      </c>
      <c r="Z103" s="232">
        <v>0</v>
      </c>
      <c r="AA103" s="232">
        <v>0</v>
      </c>
      <c r="AB103" s="232">
        <v>12581.252029283469</v>
      </c>
      <c r="AC103" s="232">
        <v>0</v>
      </c>
      <c r="AD103" s="232">
        <v>0</v>
      </c>
      <c r="AE103" s="232">
        <v>0</v>
      </c>
      <c r="AF103" s="232">
        <v>0</v>
      </c>
      <c r="AG103" s="237">
        <v>12581.252029283469</v>
      </c>
      <c r="AH103" s="181"/>
      <c r="AI103" s="5"/>
      <c r="AJ103" s="5"/>
    </row>
    <row r="104" spans="1:48" s="14" customFormat="1">
      <c r="A104" s="721" t="s">
        <v>149</v>
      </c>
      <c r="B104" s="721" t="s">
        <v>188</v>
      </c>
      <c r="C104" s="721"/>
      <c r="D104" s="721" t="s">
        <v>932</v>
      </c>
      <c r="E104" s="721" t="s">
        <v>690</v>
      </c>
      <c r="F104" s="721" t="s">
        <v>148</v>
      </c>
      <c r="G104" s="719">
        <v>178800</v>
      </c>
      <c r="H104" s="181"/>
      <c r="I104" s="243">
        <v>178800</v>
      </c>
      <c r="J104" s="242">
        <v>0.51</v>
      </c>
      <c r="K104" s="181">
        <v>87612</v>
      </c>
      <c r="L104" s="181">
        <v>6118.3276181618403</v>
      </c>
      <c r="M104" s="183">
        <v>93730.327618161842</v>
      </c>
      <c r="N104" s="868">
        <v>0</v>
      </c>
      <c r="O104" s="907">
        <v>0</v>
      </c>
      <c r="P104" s="907">
        <v>1</v>
      </c>
      <c r="Q104" s="907">
        <v>0</v>
      </c>
      <c r="R104" s="907">
        <v>0</v>
      </c>
      <c r="S104" s="907">
        <v>0</v>
      </c>
      <c r="T104" s="907">
        <v>0</v>
      </c>
      <c r="U104" s="907">
        <v>0</v>
      </c>
      <c r="V104" s="895" t="s">
        <v>3628</v>
      </c>
      <c r="W104" s="888" t="s">
        <v>626</v>
      </c>
      <c r="X104" s="232">
        <v>0</v>
      </c>
      <c r="Y104" s="232">
        <v>0</v>
      </c>
      <c r="Z104" s="232">
        <v>93730.327618161842</v>
      </c>
      <c r="AA104" s="232">
        <v>0</v>
      </c>
      <c r="AB104" s="232">
        <v>0</v>
      </c>
      <c r="AC104" s="232">
        <v>0</v>
      </c>
      <c r="AD104" s="232">
        <v>0</v>
      </c>
      <c r="AE104" s="232">
        <v>0</v>
      </c>
      <c r="AF104" s="232">
        <v>0</v>
      </c>
      <c r="AG104" s="237">
        <v>93730.327618161842</v>
      </c>
      <c r="AH104" s="181"/>
      <c r="AI104" s="5"/>
      <c r="AJ104" s="5"/>
    </row>
    <row r="105" spans="1:48" s="14" customFormat="1">
      <c r="A105" s="721" t="s">
        <v>151</v>
      </c>
      <c r="B105" s="184" t="s">
        <v>857</v>
      </c>
      <c r="C105" s="184"/>
      <c r="D105" s="184" t="s">
        <v>959</v>
      </c>
      <c r="E105" s="184" t="s">
        <v>651</v>
      </c>
      <c r="F105" s="184" t="s">
        <v>152</v>
      </c>
      <c r="G105" s="719">
        <v>6000</v>
      </c>
      <c r="H105" s="181"/>
      <c r="I105" s="243">
        <v>6000</v>
      </c>
      <c r="J105" s="242">
        <v>0</v>
      </c>
      <c r="K105" s="181">
        <v>6000</v>
      </c>
      <c r="L105" s="181">
        <v>419.00613738952467</v>
      </c>
      <c r="M105" s="183">
        <v>6419.0061373895251</v>
      </c>
      <c r="N105" s="868">
        <v>0</v>
      </c>
      <c r="O105" s="907">
        <v>0</v>
      </c>
      <c r="P105" s="907">
        <v>0</v>
      </c>
      <c r="Q105" s="907">
        <v>0</v>
      </c>
      <c r="R105" s="907">
        <v>0</v>
      </c>
      <c r="S105" s="907">
        <v>0.33339999999999997</v>
      </c>
      <c r="T105" s="907">
        <v>0.33329999999999999</v>
      </c>
      <c r="U105" s="907">
        <v>0.33329999999999999</v>
      </c>
      <c r="V105" s="895" t="s">
        <v>3628</v>
      </c>
      <c r="W105" s="888" t="s">
        <v>626</v>
      </c>
      <c r="X105" s="232">
        <v>0</v>
      </c>
      <c r="Y105" s="232">
        <v>0</v>
      </c>
      <c r="Z105" s="232">
        <v>0</v>
      </c>
      <c r="AA105" s="232">
        <v>0</v>
      </c>
      <c r="AB105" s="232">
        <v>0</v>
      </c>
      <c r="AC105" s="232">
        <v>2140.0966462056676</v>
      </c>
      <c r="AD105" s="232">
        <v>2139.4547455919287</v>
      </c>
      <c r="AE105" s="232">
        <v>2139.4547455919287</v>
      </c>
      <c r="AF105" s="232">
        <v>0</v>
      </c>
      <c r="AG105" s="237">
        <v>6419.006137389526</v>
      </c>
      <c r="AH105" s="181"/>
    </row>
    <row r="106" spans="1:48" s="724" customFormat="1" ht="12" customHeight="1">
      <c r="A106" s="756" t="s">
        <v>1144</v>
      </c>
      <c r="B106" s="758" t="s">
        <v>177</v>
      </c>
      <c r="C106" s="752"/>
      <c r="D106" s="749" t="s">
        <v>1143</v>
      </c>
      <c r="E106" s="755" t="s">
        <v>651</v>
      </c>
      <c r="F106" s="751" t="s">
        <v>148</v>
      </c>
      <c r="G106" s="719">
        <v>0</v>
      </c>
      <c r="H106" s="181"/>
      <c r="I106" s="940">
        <v>0</v>
      </c>
      <c r="J106" s="733">
        <v>0.51</v>
      </c>
      <c r="K106" s="941">
        <v>0</v>
      </c>
      <c r="L106" s="941">
        <v>0</v>
      </c>
      <c r="M106" s="942">
        <v>0</v>
      </c>
      <c r="N106" s="900"/>
      <c r="O106" s="879"/>
      <c r="P106" s="875"/>
      <c r="Q106" s="875"/>
      <c r="R106" s="875"/>
      <c r="S106" s="913">
        <v>0.33339999999999997</v>
      </c>
      <c r="T106" s="913">
        <v>0.33329999999999999</v>
      </c>
      <c r="U106" s="913">
        <v>0.33329999999999999</v>
      </c>
      <c r="V106" s="876" t="s">
        <v>3628</v>
      </c>
      <c r="W106" s="883" t="s">
        <v>626</v>
      </c>
      <c r="X106" s="232">
        <v>0</v>
      </c>
      <c r="Y106" s="232">
        <v>0</v>
      </c>
      <c r="Z106" s="232">
        <v>0</v>
      </c>
      <c r="AA106" s="232">
        <v>0</v>
      </c>
      <c r="AB106" s="232">
        <v>0</v>
      </c>
      <c r="AC106" s="232">
        <v>0</v>
      </c>
      <c r="AD106" s="232">
        <v>0</v>
      </c>
      <c r="AE106" s="232">
        <v>0</v>
      </c>
      <c r="AF106" s="232">
        <v>0</v>
      </c>
      <c r="AG106" s="237">
        <v>0</v>
      </c>
      <c r="AH106" s="727"/>
      <c r="AI106" s="723"/>
      <c r="AJ106" s="723"/>
      <c r="AK106" s="723"/>
      <c r="AL106" s="723"/>
      <c r="AM106" s="723"/>
      <c r="AN106" s="723"/>
      <c r="AO106" s="723"/>
      <c r="AP106" s="723"/>
      <c r="AQ106" s="723"/>
      <c r="AR106" s="758"/>
      <c r="AS106" s="753"/>
      <c r="AT106" s="758"/>
      <c r="AV106" s="725"/>
    </row>
    <row r="107" spans="1:48" s="14" customFormat="1">
      <c r="A107" s="22"/>
      <c r="D107" s="184"/>
      <c r="E107" s="184"/>
      <c r="F107" s="184"/>
      <c r="G107" s="719"/>
      <c r="H107" s="181"/>
      <c r="I107" s="243"/>
      <c r="J107" s="242"/>
      <c r="K107" s="181"/>
      <c r="L107" s="181"/>
      <c r="M107" s="183"/>
      <c r="N107" s="868"/>
      <c r="O107" s="907"/>
      <c r="P107" s="907"/>
      <c r="Q107" s="907"/>
      <c r="R107" s="907"/>
      <c r="S107" s="907"/>
      <c r="T107" s="907"/>
      <c r="U107" s="907"/>
      <c r="V107" s="895"/>
      <c r="W107" s="888"/>
      <c r="X107" s="232"/>
      <c r="Y107" s="232"/>
      <c r="Z107" s="232"/>
      <c r="AA107" s="232"/>
      <c r="AB107" s="232"/>
      <c r="AC107" s="232"/>
      <c r="AD107" s="232"/>
      <c r="AE107" s="232"/>
      <c r="AF107" s="232"/>
      <c r="AG107" s="237"/>
      <c r="AH107" s="181"/>
    </row>
    <row r="108" spans="1:48" s="14" customFormat="1">
      <c r="A108" s="22"/>
      <c r="D108" s="184"/>
      <c r="E108" s="184"/>
      <c r="F108" s="184"/>
      <c r="G108" s="719"/>
      <c r="H108" s="181"/>
      <c r="I108" s="243"/>
      <c r="J108" s="242"/>
      <c r="K108" s="181"/>
      <c r="L108" s="181"/>
      <c r="M108" s="183"/>
      <c r="N108" s="868"/>
      <c r="O108" s="907"/>
      <c r="P108" s="907"/>
      <c r="Q108" s="907"/>
      <c r="R108" s="907"/>
      <c r="S108" s="907"/>
      <c r="T108" s="907"/>
      <c r="U108" s="907"/>
      <c r="V108" s="895"/>
      <c r="W108" s="888"/>
      <c r="X108" s="232"/>
      <c r="Y108" s="232"/>
      <c r="Z108" s="232"/>
      <c r="AA108" s="232"/>
      <c r="AB108" s="232"/>
      <c r="AC108" s="232"/>
      <c r="AD108" s="232"/>
      <c r="AE108" s="232"/>
      <c r="AF108" s="232"/>
      <c r="AG108" s="237"/>
      <c r="AH108" s="181"/>
    </row>
    <row r="109" spans="1:48" s="14" customFormat="1">
      <c r="A109" s="22"/>
      <c r="D109" s="184"/>
      <c r="E109" s="184"/>
      <c r="F109" s="184"/>
      <c r="G109" s="719"/>
      <c r="H109" s="181"/>
      <c r="I109" s="243"/>
      <c r="J109" s="242"/>
      <c r="K109" s="181"/>
      <c r="L109" s="181"/>
      <c r="M109" s="183"/>
      <c r="N109" s="868"/>
      <c r="O109" s="907"/>
      <c r="P109" s="907"/>
      <c r="Q109" s="907"/>
      <c r="R109" s="907"/>
      <c r="S109" s="907"/>
      <c r="T109" s="907"/>
      <c r="U109" s="907"/>
      <c r="V109" s="895"/>
      <c r="W109" s="888"/>
      <c r="X109" s="232"/>
      <c r="Y109" s="232"/>
      <c r="Z109" s="232"/>
      <c r="AA109" s="232"/>
      <c r="AB109" s="232"/>
      <c r="AC109" s="232"/>
      <c r="AD109" s="232"/>
      <c r="AE109" s="232"/>
      <c r="AF109" s="232"/>
      <c r="AG109" s="237"/>
      <c r="AH109" s="181"/>
    </row>
    <row r="110" spans="1:48" s="14" customFormat="1">
      <c r="A110" s="22"/>
      <c r="D110" s="184"/>
      <c r="E110" s="184"/>
      <c r="F110" s="184"/>
      <c r="G110" s="183"/>
      <c r="H110" s="181"/>
      <c r="I110" s="243"/>
      <c r="J110" s="242"/>
      <c r="K110" s="181"/>
      <c r="L110" s="181"/>
      <c r="M110" s="183"/>
      <c r="N110" s="868"/>
      <c r="O110" s="907"/>
      <c r="P110" s="907"/>
      <c r="Q110" s="907"/>
      <c r="R110" s="907"/>
      <c r="S110" s="907"/>
      <c r="T110" s="907"/>
      <c r="U110" s="907"/>
      <c r="V110" s="895"/>
      <c r="W110" s="888"/>
      <c r="X110" s="232"/>
      <c r="Y110" s="232"/>
      <c r="Z110" s="232"/>
      <c r="AA110" s="232"/>
      <c r="AB110" s="232"/>
      <c r="AC110" s="232"/>
      <c r="AD110" s="232"/>
      <c r="AE110" s="232"/>
      <c r="AF110" s="232"/>
      <c r="AG110" s="237"/>
      <c r="AH110" s="181"/>
    </row>
    <row r="111" spans="1:48" s="14" customFormat="1">
      <c r="A111" s="721"/>
      <c r="B111" s="184"/>
      <c r="C111" s="184"/>
      <c r="D111" s="184"/>
      <c r="E111" s="184"/>
      <c r="F111" s="184"/>
      <c r="G111" s="183"/>
      <c r="H111" s="181"/>
      <c r="I111" s="243"/>
      <c r="J111" s="242"/>
      <c r="K111" s="181"/>
      <c r="L111" s="181"/>
      <c r="M111" s="183"/>
      <c r="N111" s="868"/>
      <c r="O111" s="907"/>
      <c r="P111" s="907"/>
      <c r="Q111" s="907"/>
      <c r="R111" s="907"/>
      <c r="S111" s="907"/>
      <c r="T111" s="907"/>
      <c r="U111" s="907"/>
      <c r="V111" s="895"/>
      <c r="W111" s="888"/>
      <c r="X111" s="232"/>
      <c r="Y111" s="232"/>
      <c r="Z111" s="232"/>
      <c r="AA111" s="232"/>
      <c r="AB111" s="232"/>
      <c r="AC111" s="232"/>
      <c r="AD111" s="232"/>
      <c r="AE111" s="232"/>
      <c r="AF111" s="232"/>
      <c r="AG111" s="237"/>
      <c r="AH111" s="181"/>
    </row>
    <row r="112" spans="1:48" s="14" customFormat="1">
      <c r="A112" s="741" t="s">
        <v>681</v>
      </c>
      <c r="F112" s="188"/>
      <c r="G112" s="182">
        <v>25359661.424363837</v>
      </c>
      <c r="H112" s="182">
        <v>8515999.01367056</v>
      </c>
      <c r="I112" s="224">
        <v>33875660.438034385</v>
      </c>
      <c r="J112" s="241"/>
      <c r="K112" s="182">
        <v>16602133.614636853</v>
      </c>
      <c r="L112" s="182">
        <v>1159399.313048962</v>
      </c>
      <c r="M112" s="244">
        <v>17761532.927685823</v>
      </c>
      <c r="N112" s="868"/>
      <c r="O112" s="907"/>
      <c r="P112" s="907"/>
      <c r="Q112" s="907"/>
      <c r="R112" s="907"/>
      <c r="S112" s="907"/>
      <c r="T112" s="907"/>
      <c r="U112" s="907"/>
      <c r="V112" s="895"/>
      <c r="W112" s="888"/>
      <c r="X112" s="182">
        <v>8477295.9648245368</v>
      </c>
      <c r="Y112" s="182">
        <v>2616118.8608274441</v>
      </c>
      <c r="Z112" s="182">
        <v>834544.13549584476</v>
      </c>
      <c r="AA112" s="182">
        <v>1084837.2352722618</v>
      </c>
      <c r="AB112" s="182">
        <v>678940.39060792967</v>
      </c>
      <c r="AC112" s="182">
        <v>54058.779766799889</v>
      </c>
      <c r="AD112" s="182">
        <v>25927.237994721363</v>
      </c>
      <c r="AE112" s="182">
        <v>80026.377779439412</v>
      </c>
      <c r="AF112" s="182">
        <v>3909783.9451168352</v>
      </c>
      <c r="AG112" s="211">
        <v>17761532.927685823</v>
      </c>
      <c r="AH112" s="181">
        <v>0</v>
      </c>
      <c r="AI112" s="754" t="s">
        <v>1145</v>
      </c>
      <c r="AJ112" s="5"/>
    </row>
    <row r="113" spans="1:36" s="14" customFormat="1">
      <c r="A113" s="22"/>
      <c r="F113" s="184"/>
      <c r="G113" s="183"/>
      <c r="H113" s="181"/>
      <c r="I113" s="243"/>
      <c r="J113" s="241"/>
      <c r="K113" s="181"/>
      <c r="L113" s="181"/>
      <c r="M113" s="183"/>
      <c r="N113" s="868"/>
      <c r="O113" s="907"/>
      <c r="P113" s="907"/>
      <c r="Q113" s="907"/>
      <c r="R113" s="907"/>
      <c r="S113" s="907"/>
      <c r="T113" s="907"/>
      <c r="U113" s="907"/>
      <c r="V113" s="895"/>
      <c r="W113" s="888"/>
      <c r="X113" s="232"/>
      <c r="Y113" s="232"/>
      <c r="Z113" s="232"/>
      <c r="AA113" s="232"/>
      <c r="AB113" s="232"/>
      <c r="AC113" s="232"/>
      <c r="AD113" s="232"/>
      <c r="AE113" s="232"/>
      <c r="AF113" s="232"/>
      <c r="AG113" s="237"/>
      <c r="AH113" s="181"/>
      <c r="AI113" s="5"/>
      <c r="AJ113" s="5"/>
    </row>
    <row r="114" spans="1:36" s="14" customFormat="1" outlineLevel="1">
      <c r="A114" s="744" t="s">
        <v>497</v>
      </c>
      <c r="F114" s="184"/>
      <c r="G114" s="183"/>
      <c r="H114" s="181"/>
      <c r="I114" s="243"/>
      <c r="J114" s="241"/>
      <c r="K114" s="181"/>
      <c r="L114" s="181"/>
      <c r="M114" s="183"/>
      <c r="N114" s="868"/>
      <c r="O114" s="907"/>
      <c r="P114" s="907"/>
      <c r="Q114" s="907"/>
      <c r="R114" s="907"/>
      <c r="S114" s="907"/>
      <c r="T114" s="907"/>
      <c r="U114" s="907"/>
      <c r="V114" s="895"/>
      <c r="W114" s="888"/>
      <c r="X114" s="232"/>
      <c r="Y114" s="232"/>
      <c r="Z114" s="232"/>
      <c r="AA114" s="232"/>
      <c r="AB114" s="232"/>
      <c r="AC114" s="232"/>
      <c r="AD114" s="232"/>
      <c r="AE114" s="232"/>
      <c r="AF114" s="232"/>
      <c r="AG114" s="237"/>
      <c r="AH114" s="181"/>
      <c r="AI114" s="5"/>
      <c r="AJ114" s="5"/>
    </row>
    <row r="115" spans="1:36" s="14" customFormat="1" outlineLevel="1">
      <c r="A115" s="745" t="s">
        <v>487</v>
      </c>
      <c r="F115" s="184"/>
      <c r="G115" s="183"/>
      <c r="H115" s="181"/>
      <c r="I115" s="243"/>
      <c r="J115" s="241"/>
      <c r="K115" s="181">
        <v>12429294.104363833</v>
      </c>
      <c r="L115" s="181"/>
      <c r="M115" s="183"/>
      <c r="N115" s="868"/>
      <c r="O115" s="907"/>
      <c r="P115" s="907"/>
      <c r="Q115" s="907"/>
      <c r="R115" s="907"/>
      <c r="S115" s="907"/>
      <c r="T115" s="907"/>
      <c r="U115" s="907"/>
      <c r="V115" s="895"/>
      <c r="W115" s="888"/>
      <c r="X115" s="232"/>
      <c r="Y115" s="232"/>
      <c r="Z115" s="232"/>
      <c r="AA115" s="232"/>
      <c r="AB115" s="232"/>
      <c r="AC115" s="232"/>
      <c r="AD115" s="232"/>
      <c r="AE115" s="232"/>
      <c r="AF115" s="232"/>
      <c r="AG115" s="237"/>
      <c r="AH115" s="181"/>
      <c r="AI115" s="5"/>
      <c r="AJ115" s="5"/>
    </row>
    <row r="116" spans="1:36" s="14" customFormat="1" outlineLevel="1">
      <c r="A116" s="22" t="s">
        <v>488</v>
      </c>
      <c r="G116" s="183"/>
      <c r="H116" s="181"/>
      <c r="I116" s="243"/>
      <c r="J116" s="241"/>
      <c r="K116" s="181">
        <v>4172839.5136705576</v>
      </c>
      <c r="L116" s="181"/>
      <c r="M116" s="183"/>
      <c r="N116" s="868"/>
      <c r="O116" s="902"/>
      <c r="P116" s="885"/>
      <c r="Q116" s="902"/>
      <c r="R116" s="902"/>
      <c r="S116" s="902"/>
      <c r="T116" s="902"/>
      <c r="U116" s="902"/>
      <c r="V116" s="895"/>
      <c r="W116" s="888"/>
      <c r="X116" s="232"/>
      <c r="Y116" s="233"/>
      <c r="Z116" s="234"/>
      <c r="AA116" s="233"/>
      <c r="AB116" s="233"/>
      <c r="AC116" s="233"/>
      <c r="AD116" s="233"/>
      <c r="AE116" s="233"/>
      <c r="AF116" s="232"/>
      <c r="AG116" s="237"/>
      <c r="AH116" s="181"/>
    </row>
    <row r="117" spans="1:36" s="14" customFormat="1" outlineLevel="1">
      <c r="A117" s="22"/>
      <c r="G117" s="183"/>
      <c r="H117" s="181"/>
      <c r="I117" s="243"/>
      <c r="J117" s="241"/>
      <c r="K117" s="215">
        <v>16602133.618034391</v>
      </c>
      <c r="L117" s="181"/>
      <c r="M117" s="183"/>
      <c r="N117" s="868"/>
      <c r="O117" s="902"/>
      <c r="P117" s="885"/>
      <c r="Q117" s="902"/>
      <c r="R117" s="902"/>
      <c r="S117" s="902"/>
      <c r="T117" s="902"/>
      <c r="U117" s="902"/>
      <c r="V117" s="895"/>
      <c r="W117" s="888"/>
      <c r="X117" s="232"/>
      <c r="Y117" s="233"/>
      <c r="Z117" s="234"/>
      <c r="AA117" s="233"/>
      <c r="AB117" s="233"/>
      <c r="AC117" s="233"/>
      <c r="AD117" s="233"/>
      <c r="AE117" s="233"/>
      <c r="AF117" s="232"/>
      <c r="AG117" s="237"/>
      <c r="AH117" s="181"/>
    </row>
    <row r="118" spans="1:36" s="14" customFormat="1" outlineLevel="1">
      <c r="A118" s="22"/>
      <c r="G118" s="183"/>
      <c r="H118" s="181"/>
      <c r="I118" s="243"/>
      <c r="J118" s="241"/>
      <c r="K118" s="182">
        <v>3.3975373953580856E-3</v>
      </c>
      <c r="L118" s="181"/>
      <c r="M118" s="183"/>
      <c r="N118" s="868"/>
      <c r="O118" s="902"/>
      <c r="P118" s="885"/>
      <c r="Q118" s="902"/>
      <c r="R118" s="902"/>
      <c r="S118" s="902"/>
      <c r="T118" s="902"/>
      <c r="U118" s="902"/>
      <c r="V118" s="895"/>
      <c r="W118" s="888"/>
      <c r="X118" s="232"/>
      <c r="Y118" s="233"/>
      <c r="Z118" s="234"/>
      <c r="AA118" s="233"/>
      <c r="AB118" s="233"/>
      <c r="AC118" s="233"/>
      <c r="AD118" s="233"/>
      <c r="AE118" s="233"/>
      <c r="AF118" s="232"/>
      <c r="AG118" s="237"/>
      <c r="AH118" s="181"/>
    </row>
    <row r="119" spans="1:36" s="14" customFormat="1">
      <c r="A119" s="22"/>
      <c r="G119" s="183"/>
      <c r="H119" s="181"/>
      <c r="I119" s="243"/>
      <c r="J119" s="241"/>
      <c r="K119" s="181"/>
      <c r="L119" s="181"/>
      <c r="M119" s="183"/>
      <c r="N119" s="868"/>
      <c r="O119" s="902"/>
      <c r="P119" s="885"/>
      <c r="Q119" s="902"/>
      <c r="R119" s="902"/>
      <c r="S119" s="902"/>
      <c r="T119" s="902"/>
      <c r="U119" s="902"/>
      <c r="V119" s="895"/>
      <c r="W119" s="888"/>
      <c r="X119" s="232"/>
      <c r="Y119" s="233"/>
      <c r="Z119" s="234"/>
      <c r="AA119" s="233"/>
      <c r="AB119" s="233"/>
      <c r="AC119" s="233"/>
      <c r="AD119" s="233"/>
      <c r="AE119" s="233"/>
      <c r="AF119" s="232"/>
      <c r="AG119" s="237"/>
      <c r="AH119" s="181"/>
    </row>
    <row r="120" spans="1:36" s="14" customFormat="1">
      <c r="A120" s="22" t="s">
        <v>493</v>
      </c>
      <c r="C120" s="14" t="s">
        <v>645</v>
      </c>
      <c r="G120" s="183"/>
      <c r="H120" s="181"/>
      <c r="I120" s="243"/>
      <c r="J120" s="241"/>
      <c r="K120" s="181">
        <v>4870876.8689775402</v>
      </c>
      <c r="L120" s="181">
        <v>340154.55042837682</v>
      </c>
      <c r="M120" s="183">
        <v>5211031.4194059167</v>
      </c>
      <c r="N120" s="868">
        <v>1</v>
      </c>
      <c r="O120" s="907">
        <v>0</v>
      </c>
      <c r="P120" s="907">
        <v>0</v>
      </c>
      <c r="Q120" s="907">
        <v>0</v>
      </c>
      <c r="R120" s="907">
        <v>0</v>
      </c>
      <c r="S120" s="907">
        <v>0</v>
      </c>
      <c r="T120" s="907">
        <v>0</v>
      </c>
      <c r="U120" s="907">
        <v>0</v>
      </c>
      <c r="V120" s="895" t="s">
        <v>3628</v>
      </c>
      <c r="W120" s="888" t="s">
        <v>626</v>
      </c>
      <c r="X120" s="232">
        <v>5211031.4194059167</v>
      </c>
      <c r="Y120" s="232">
        <v>0</v>
      </c>
      <c r="Z120" s="232">
        <v>0</v>
      </c>
      <c r="AA120" s="232">
        <v>0</v>
      </c>
      <c r="AB120" s="232">
        <v>0</v>
      </c>
      <c r="AC120" s="232">
        <v>0</v>
      </c>
      <c r="AD120" s="232">
        <v>0</v>
      </c>
      <c r="AE120" s="232">
        <v>0</v>
      </c>
      <c r="AF120" s="232">
        <v>0</v>
      </c>
      <c r="AG120" s="237">
        <v>5211031.4194059167</v>
      </c>
      <c r="AH120" s="181"/>
      <c r="AI120" s="5"/>
      <c r="AJ120" s="5"/>
    </row>
    <row r="121" spans="1:36" s="14" customFormat="1">
      <c r="A121" s="22" t="s">
        <v>494</v>
      </c>
      <c r="C121" s="14" t="s">
        <v>646</v>
      </c>
      <c r="G121" s="183"/>
      <c r="H121" s="181"/>
      <c r="I121" s="243"/>
      <c r="J121" s="241"/>
      <c r="K121" s="181">
        <v>1096882.7202109732</v>
      </c>
      <c r="L121" s="181">
        <v>76600.098627485771</v>
      </c>
      <c r="M121" s="183">
        <v>1173482.818838459</v>
      </c>
      <c r="N121" s="868">
        <v>1</v>
      </c>
      <c r="O121" s="907">
        <v>0</v>
      </c>
      <c r="P121" s="907">
        <v>0</v>
      </c>
      <c r="Q121" s="907">
        <v>0</v>
      </c>
      <c r="R121" s="907">
        <v>0</v>
      </c>
      <c r="S121" s="907">
        <v>0</v>
      </c>
      <c r="T121" s="907">
        <v>0</v>
      </c>
      <c r="U121" s="907">
        <v>0</v>
      </c>
      <c r="V121" s="895" t="s">
        <v>3628</v>
      </c>
      <c r="W121" s="888" t="s">
        <v>626</v>
      </c>
      <c r="X121" s="232">
        <v>1173482.818838459</v>
      </c>
      <c r="Y121" s="232">
        <v>0</v>
      </c>
      <c r="Z121" s="232">
        <v>0</v>
      </c>
      <c r="AA121" s="232">
        <v>0</v>
      </c>
      <c r="AB121" s="232">
        <v>0</v>
      </c>
      <c r="AC121" s="232">
        <v>0</v>
      </c>
      <c r="AD121" s="232">
        <v>0</v>
      </c>
      <c r="AE121" s="232">
        <v>0</v>
      </c>
      <c r="AF121" s="232">
        <v>0</v>
      </c>
      <c r="AG121" s="237">
        <v>1173482.818838459</v>
      </c>
      <c r="AH121" s="181"/>
    </row>
    <row r="122" spans="1:36" s="14" customFormat="1">
      <c r="A122" s="741" t="s">
        <v>681</v>
      </c>
      <c r="G122" s="244"/>
      <c r="H122" s="182"/>
      <c r="I122" s="224"/>
      <c r="J122" s="241"/>
      <c r="K122" s="182">
        <v>22569893.203825366</v>
      </c>
      <c r="L122" s="182">
        <v>1576153.9621048246</v>
      </c>
      <c r="M122" s="244">
        <v>24146047.165930197</v>
      </c>
      <c r="N122" s="915"/>
      <c r="O122" s="890"/>
      <c r="P122" s="890"/>
      <c r="Q122" s="890"/>
      <c r="R122" s="890"/>
      <c r="S122" s="890"/>
      <c r="T122" s="890"/>
      <c r="U122" s="890"/>
      <c r="V122" s="895"/>
      <c r="W122" s="888"/>
      <c r="X122" s="182">
        <v>14861810.203068912</v>
      </c>
      <c r="Y122" s="182">
        <v>2616118.8608274441</v>
      </c>
      <c r="Z122" s="182">
        <v>834544.13549584476</v>
      </c>
      <c r="AA122" s="182">
        <v>1084837.2352722618</v>
      </c>
      <c r="AB122" s="182">
        <v>678940.39060792967</v>
      </c>
      <c r="AC122" s="182">
        <v>54058.779766799889</v>
      </c>
      <c r="AD122" s="182">
        <v>25927.237994721363</v>
      </c>
      <c r="AE122" s="182">
        <v>80026.377779439412</v>
      </c>
      <c r="AF122" s="182">
        <v>3909783.9451168352</v>
      </c>
      <c r="AG122" s="211">
        <v>24146047.165930197</v>
      </c>
      <c r="AH122" s="181"/>
    </row>
    <row r="123" spans="1:36" s="14" customFormat="1">
      <c r="A123" s="22"/>
      <c r="G123" s="183"/>
      <c r="H123" s="181"/>
      <c r="I123" s="243"/>
      <c r="J123" s="241"/>
      <c r="K123" s="181"/>
      <c r="L123" s="181"/>
      <c r="M123" s="183"/>
      <c r="N123" s="868"/>
      <c r="O123" s="902"/>
      <c r="P123" s="885"/>
      <c r="Q123" s="902"/>
      <c r="R123" s="902"/>
      <c r="S123" s="902"/>
      <c r="T123" s="902"/>
      <c r="U123" s="902"/>
      <c r="V123" s="895"/>
      <c r="W123" s="867"/>
      <c r="X123" s="232"/>
      <c r="Y123" s="233"/>
      <c r="Z123" s="234"/>
      <c r="AA123" s="233"/>
      <c r="AB123" s="233"/>
      <c r="AC123" s="233"/>
      <c r="AD123" s="233"/>
      <c r="AE123" s="233"/>
      <c r="AF123" s="233"/>
      <c r="AG123" s="238"/>
      <c r="AH123" s="186"/>
    </row>
    <row r="124" spans="1:36" s="14" customFormat="1">
      <c r="A124" s="22" t="s">
        <v>737</v>
      </c>
      <c r="G124" s="245"/>
      <c r="H124" s="181"/>
      <c r="I124" s="243"/>
      <c r="J124" s="241"/>
      <c r="K124" s="181">
        <v>1459533.9521048251</v>
      </c>
      <c r="L124" s="181">
        <v>-1459533.9521048251</v>
      </c>
      <c r="M124" s="183">
        <v>0</v>
      </c>
      <c r="N124" s="868"/>
      <c r="O124" s="902"/>
      <c r="P124" s="885"/>
      <c r="Q124" s="902"/>
      <c r="R124" s="902"/>
      <c r="S124" s="902"/>
      <c r="T124" s="902"/>
      <c r="U124" s="902"/>
      <c r="V124" s="895"/>
      <c r="W124" s="867"/>
      <c r="X124" s="232"/>
      <c r="Y124" s="233"/>
      <c r="Z124" s="234"/>
      <c r="AA124" s="233"/>
      <c r="AB124" s="233"/>
      <c r="AC124" s="233"/>
      <c r="AD124" s="233"/>
      <c r="AE124" s="233"/>
      <c r="AF124" s="233"/>
      <c r="AG124" s="238"/>
      <c r="AH124" s="186"/>
    </row>
    <row r="125" spans="1:36" s="14" customFormat="1">
      <c r="A125" s="22" t="s">
        <v>547</v>
      </c>
      <c r="G125" s="183"/>
      <c r="H125" s="181"/>
      <c r="I125" s="243"/>
      <c r="J125" s="241"/>
      <c r="K125" s="181">
        <v>116620</v>
      </c>
      <c r="L125" s="181">
        <v>-116620</v>
      </c>
      <c r="M125" s="183">
        <v>0</v>
      </c>
      <c r="N125" s="868"/>
      <c r="O125" s="902"/>
      <c r="P125" s="885"/>
      <c r="Q125" s="902"/>
      <c r="R125" s="902"/>
      <c r="S125" s="902"/>
      <c r="T125" s="902"/>
      <c r="U125" s="902"/>
      <c r="V125" s="895"/>
      <c r="W125" s="867"/>
      <c r="X125" s="232"/>
      <c r="Y125" s="233"/>
      <c r="Z125" s="234"/>
      <c r="AA125" s="233"/>
      <c r="AB125" s="233"/>
      <c r="AC125" s="233"/>
      <c r="AD125" s="233"/>
      <c r="AE125" s="233"/>
      <c r="AF125" s="233"/>
      <c r="AG125" s="238"/>
      <c r="AH125" s="186"/>
    </row>
    <row r="126" spans="1:36" s="14" customFormat="1">
      <c r="A126" s="22" t="s">
        <v>877</v>
      </c>
      <c r="G126" s="183"/>
      <c r="H126" s="181"/>
      <c r="I126" s="243"/>
      <c r="J126" s="241"/>
      <c r="K126" s="181">
        <v>0</v>
      </c>
      <c r="L126" s="181">
        <v>0</v>
      </c>
      <c r="M126" s="183">
        <v>0</v>
      </c>
      <c r="N126" s="868"/>
      <c r="O126" s="902"/>
      <c r="P126" s="885"/>
      <c r="Q126" s="902"/>
      <c r="R126" s="902"/>
      <c r="S126" s="902"/>
      <c r="T126" s="902"/>
      <c r="U126" s="902"/>
      <c r="V126" s="895"/>
      <c r="W126" s="867"/>
      <c r="X126" s="232"/>
      <c r="Y126" s="233"/>
      <c r="Z126" s="234"/>
      <c r="AA126" s="233"/>
      <c r="AB126" s="233"/>
      <c r="AC126" s="233"/>
      <c r="AD126" s="233"/>
      <c r="AE126" s="233"/>
      <c r="AF126" s="233"/>
      <c r="AG126" s="238"/>
      <c r="AH126" s="186"/>
    </row>
    <row r="127" spans="1:36" s="14" customFormat="1">
      <c r="A127" s="22" t="s">
        <v>682</v>
      </c>
      <c r="G127" s="183"/>
      <c r="H127" s="181"/>
      <c r="I127" s="243"/>
      <c r="J127" s="241"/>
      <c r="K127" s="892">
        <v>0.01</v>
      </c>
      <c r="L127" s="181">
        <v>-0.01</v>
      </c>
      <c r="M127" s="183">
        <v>0</v>
      </c>
      <c r="N127" s="868"/>
      <c r="O127" s="902"/>
      <c r="P127" s="885"/>
      <c r="Q127" s="902"/>
      <c r="R127" s="902"/>
      <c r="S127" s="902"/>
      <c r="T127" s="902"/>
      <c r="U127" s="902"/>
      <c r="V127" s="895"/>
      <c r="W127" s="867"/>
      <c r="X127" s="232"/>
      <c r="Y127" s="233"/>
      <c r="Z127" s="234"/>
      <c r="AA127" s="233"/>
      <c r="AB127" s="233"/>
      <c r="AC127" s="233"/>
      <c r="AD127" s="233"/>
      <c r="AE127" s="233"/>
      <c r="AF127" s="233"/>
      <c r="AG127" s="238"/>
      <c r="AH127" s="186"/>
    </row>
    <row r="128" spans="1:36" s="14" customFormat="1">
      <c r="A128" s="741" t="s">
        <v>496</v>
      </c>
      <c r="G128" s="244"/>
      <c r="H128" s="182"/>
      <c r="I128" s="224"/>
      <c r="J128" s="241"/>
      <c r="K128" s="182">
        <v>1576153.9621048251</v>
      </c>
      <c r="L128" s="182">
        <v>-1576153.9621048251</v>
      </c>
      <c r="M128" s="244">
        <v>0</v>
      </c>
      <c r="N128" s="915"/>
      <c r="O128" s="890"/>
      <c r="P128" s="890"/>
      <c r="Q128" s="890"/>
      <c r="R128" s="890"/>
      <c r="S128" s="890"/>
      <c r="T128" s="890"/>
      <c r="U128" s="890"/>
      <c r="V128" s="895"/>
      <c r="W128" s="888"/>
      <c r="X128" s="182">
        <v>0</v>
      </c>
      <c r="Y128" s="182">
        <v>0</v>
      </c>
      <c r="Z128" s="182">
        <v>0</v>
      </c>
      <c r="AA128" s="182">
        <v>0</v>
      </c>
      <c r="AB128" s="182">
        <v>0</v>
      </c>
      <c r="AC128" s="182">
        <v>0</v>
      </c>
      <c r="AD128" s="182">
        <v>0</v>
      </c>
      <c r="AE128" s="182">
        <v>0</v>
      </c>
      <c r="AF128" s="182">
        <v>0</v>
      </c>
      <c r="AG128" s="211">
        <v>0</v>
      </c>
      <c r="AH128" s="186"/>
    </row>
    <row r="129" spans="1:36" s="15" customFormat="1" ht="13.5" thickBot="1">
      <c r="A129" s="746" t="s">
        <v>518</v>
      </c>
      <c r="B129" s="189"/>
      <c r="C129" s="189"/>
      <c r="D129" s="189"/>
      <c r="E129" s="189"/>
      <c r="F129" s="189"/>
      <c r="G129" s="246"/>
      <c r="H129" s="190"/>
      <c r="I129" s="236"/>
      <c r="J129" s="231"/>
      <c r="K129" s="190">
        <v>24146047.165930189</v>
      </c>
      <c r="L129" s="190">
        <v>0</v>
      </c>
      <c r="M129" s="246">
        <v>24146047.165930197</v>
      </c>
      <c r="N129" s="904"/>
      <c r="O129" s="908"/>
      <c r="P129" s="908"/>
      <c r="Q129" s="908"/>
      <c r="R129" s="908"/>
      <c r="S129" s="908"/>
      <c r="T129" s="908"/>
      <c r="U129" s="908"/>
      <c r="V129" s="896"/>
      <c r="W129" s="236"/>
      <c r="X129" s="190">
        <v>14861810.203068912</v>
      </c>
      <c r="Y129" s="190">
        <v>2616118.8608274441</v>
      </c>
      <c r="Z129" s="190">
        <v>834544.13549584476</v>
      </c>
      <c r="AA129" s="190">
        <v>1084837.2352722618</v>
      </c>
      <c r="AB129" s="190">
        <v>678940.39060792967</v>
      </c>
      <c r="AC129" s="190">
        <v>54058.779766799889</v>
      </c>
      <c r="AD129" s="190">
        <v>25927.237994721363</v>
      </c>
      <c r="AE129" s="190">
        <v>80026.377779439412</v>
      </c>
      <c r="AF129" s="190">
        <v>3909783.9451168352</v>
      </c>
      <c r="AG129" s="239">
        <v>24146047.165930197</v>
      </c>
      <c r="AH129" s="187"/>
      <c r="AI129" s="14"/>
      <c r="AJ129" s="14"/>
    </row>
    <row r="130" spans="1:36">
      <c r="N130" s="151"/>
      <c r="O130" s="151"/>
      <c r="P130" s="151"/>
      <c r="Q130" s="151"/>
      <c r="R130" s="151"/>
      <c r="S130" s="151"/>
      <c r="T130" s="151"/>
      <c r="U130" s="151"/>
      <c r="V130" s="226"/>
      <c r="X130" s="151"/>
      <c r="Y130" s="151"/>
      <c r="Z130" s="151"/>
      <c r="AA130" s="151"/>
      <c r="AB130" s="151"/>
      <c r="AC130" s="151"/>
      <c r="AD130" s="151"/>
      <c r="AE130" s="151"/>
      <c r="AF130" s="151"/>
      <c r="AG130" s="240">
        <v>0</v>
      </c>
      <c r="AH130" s="152"/>
    </row>
    <row r="131" spans="1:36">
      <c r="A131" s="747"/>
      <c r="B131" s="12"/>
      <c r="F131" s="57" t="s">
        <v>3615</v>
      </c>
      <c r="G131" s="181">
        <v>25359661.42436384</v>
      </c>
      <c r="H131" s="181">
        <v>8515999.01367056</v>
      </c>
      <c r="I131" s="181"/>
      <c r="J131" s="181"/>
      <c r="K131" s="181"/>
      <c r="L131" s="181"/>
      <c r="M131" s="181"/>
    </row>
    <row r="132" spans="1:36">
      <c r="A132" s="747"/>
      <c r="B132" s="12"/>
    </row>
    <row r="133" spans="1:36">
      <c r="A133" s="747"/>
      <c r="B133" s="12"/>
      <c r="F133" s="57" t="s">
        <v>3616</v>
      </c>
      <c r="G133" s="209">
        <v>25359661.424363829</v>
      </c>
      <c r="H133" s="209">
        <v>8515999.0136705581</v>
      </c>
    </row>
    <row r="134" spans="1:36">
      <c r="A134" s="747"/>
      <c r="B134" s="12"/>
      <c r="G134" s="209">
        <v>0</v>
      </c>
      <c r="H134" s="209">
        <v>0</v>
      </c>
    </row>
  </sheetData>
  <phoneticPr fontId="0" type="noConversion"/>
  <conditionalFormatting sqref="N30:U45 N28 N6:V7 Q28:U28 N63:U70 N49:U61 N8:U26 V8:V70 N71:V128">
    <cfRule type="cellIs" dxfId="18" priority="22" stopIfTrue="1" operator="between">
      <formula>0.001</formula>
      <formula>0.9999</formula>
    </cfRule>
    <cfRule type="cellIs" dxfId="17" priority="23" stopIfTrue="1" operator="equal">
      <formula>1</formula>
    </cfRule>
    <cfRule type="cellIs" dxfId="16" priority="24" stopIfTrue="1" operator="equal">
      <formula>0</formula>
    </cfRule>
  </conditionalFormatting>
  <conditionalFormatting sqref="N27:U27 N29:U29">
    <cfRule type="cellIs" dxfId="15" priority="19" stopIfTrue="1" operator="between">
      <formula>0.001</formula>
      <formula>0.9999</formula>
    </cfRule>
    <cfRule type="cellIs" dxfId="14" priority="20" stopIfTrue="1" operator="equal">
      <formula>1</formula>
    </cfRule>
    <cfRule type="cellIs" dxfId="13" priority="21" stopIfTrue="1" operator="equal">
      <formula>0</formula>
    </cfRule>
  </conditionalFormatting>
  <conditionalFormatting sqref="N46:U47">
    <cfRule type="cellIs" dxfId="12" priority="16" stopIfTrue="1" operator="between">
      <formula>0.001</formula>
      <formula>0.9999</formula>
    </cfRule>
    <cfRule type="cellIs" dxfId="11" priority="17" stopIfTrue="1" operator="equal">
      <formula>1</formula>
    </cfRule>
    <cfRule type="cellIs" dxfId="10" priority="18" stopIfTrue="1" operator="equal">
      <formula>0</formula>
    </cfRule>
  </conditionalFormatting>
  <conditionalFormatting sqref="N48:U48">
    <cfRule type="cellIs" dxfId="9" priority="10" stopIfTrue="1" operator="between">
      <formula>0.001</formula>
      <formula>0.9999</formula>
    </cfRule>
    <cfRule type="cellIs" dxfId="8" priority="11" stopIfTrue="1" operator="equal">
      <formula>1</formula>
    </cfRule>
    <cfRule type="cellIs" dxfId="7" priority="12" stopIfTrue="1" operator="equal">
      <formula>0</formula>
    </cfRule>
  </conditionalFormatting>
  <conditionalFormatting sqref="N62:U62">
    <cfRule type="cellIs" dxfId="6" priority="7" stopIfTrue="1" operator="between">
      <formula>0.001</formula>
      <formula>0.9999</formula>
    </cfRule>
    <cfRule type="cellIs" dxfId="5" priority="8" stopIfTrue="1" operator="equal">
      <formula>1</formula>
    </cfRule>
    <cfRule type="cellIs" dxfId="4" priority="9" stopIfTrue="1" operator="equal">
      <formula>0</formula>
    </cfRule>
  </conditionalFormatting>
  <conditionalFormatting sqref="A111:A1048576 A1:A106">
    <cfRule type="duplicateValues" dxfId="3" priority="6"/>
  </conditionalFormatting>
  <conditionalFormatting sqref="O28:P28">
    <cfRule type="cellIs" dxfId="2" priority="1" stopIfTrue="1" operator="between">
      <formula>0.001</formula>
      <formula>0.9999</formula>
    </cfRule>
    <cfRule type="cellIs" dxfId="1" priority="2" stopIfTrue="1" operator="equal">
      <formula>1</formula>
    </cfRule>
    <cfRule type="cellIs" dxfId="0" priority="3" stopIfTrue="1" operator="equal">
      <formula>0</formula>
    </cfRule>
  </conditionalFormatting>
  <pageMargins left="0.31" right="0.19685039370078741" top="0.23622047244094491" bottom="0.44" header="0.15748031496062992" footer="0.15748031496062992"/>
  <pageSetup paperSize="8" scale="63" fitToHeight="0" orientation="landscape" r:id="rId1"/>
  <headerFooter alignWithMargins="0">
    <oddFooter>&amp;L&amp;D &amp;T&amp;R&amp;F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M216"/>
  <sheetViews>
    <sheetView workbookViewId="0">
      <pane xSplit="4" ySplit="7" topLeftCell="G77" activePane="bottomRight" state="frozen"/>
      <selection pane="topRight" activeCell="E1" sqref="E1"/>
      <selection pane="bottomLeft" activeCell="A8" sqref="A8"/>
      <selection pane="bottomRight" activeCell="AQ108" sqref="AQ108"/>
    </sheetView>
  </sheetViews>
  <sheetFormatPr defaultColWidth="9.140625" defaultRowHeight="12" outlineLevelCol="1"/>
  <cols>
    <col min="1" max="1" width="12.42578125" style="656" customWidth="1" outlineLevel="1"/>
    <col min="2" max="3" width="7.85546875" style="688" customWidth="1"/>
    <col min="4" max="4" width="30.5703125" style="658" customWidth="1"/>
    <col min="5" max="5" width="17.28515625" style="667" customWidth="1"/>
    <col min="6" max="6" width="22.7109375" style="686" customWidth="1" outlineLevel="1"/>
    <col min="7" max="7" width="14.5703125" style="687" customWidth="1"/>
    <col min="8" max="8" width="11.140625" style="658" customWidth="1" outlineLevel="1"/>
    <col min="9" max="9" width="9.42578125" style="729" customWidth="1"/>
    <col min="10" max="10" width="7.7109375" style="730" customWidth="1"/>
    <col min="11" max="11" width="7" style="688" customWidth="1" outlineLevel="1"/>
    <col min="12" max="12" width="12.7109375" style="658" customWidth="1" outlineLevel="1"/>
    <col min="13" max="13" width="9.85546875" style="658" customWidth="1" outlineLevel="1"/>
    <col min="14" max="14" width="9.7109375" style="665" customWidth="1"/>
    <col min="15" max="15" width="9.7109375" style="665" customWidth="1" outlineLevel="1"/>
    <col min="16" max="16" width="9.7109375" style="665" customWidth="1"/>
    <col min="17" max="17" width="9.5703125" style="665" customWidth="1" outlineLevel="1"/>
    <col min="18" max="18" width="10" style="666" customWidth="1" outlineLevel="1"/>
    <col min="19" max="19" width="10" style="666" customWidth="1"/>
    <col min="20" max="20" width="9.7109375" style="667" customWidth="1"/>
    <col min="21" max="21" width="6" style="667" customWidth="1" outlineLevel="1"/>
    <col min="22" max="22" width="6.42578125" style="559" customWidth="1" outlineLevel="1"/>
    <col min="23" max="23" width="15.85546875" style="668" customWidth="1"/>
    <col min="24" max="25" width="11.5703125" style="668" customWidth="1" outlineLevel="1"/>
    <col min="26" max="28" width="10.85546875" style="668" customWidth="1" outlineLevel="1"/>
    <col min="29" max="29" width="15.140625" style="668" customWidth="1"/>
    <col min="30" max="30" width="13.42578125" style="669" customWidth="1" outlineLevel="1" collapsed="1"/>
    <col min="31" max="41" width="13.42578125" style="669" customWidth="1" outlineLevel="1"/>
    <col min="42" max="42" width="13.42578125" style="669" customWidth="1" outlineLevel="1" collapsed="1"/>
    <col min="43" max="43" width="9.42578125" style="669" customWidth="1" outlineLevel="1"/>
    <col min="44" max="44" width="3.5703125" style="656" customWidth="1"/>
    <col min="45" max="45" width="13" style="656" customWidth="1"/>
    <col min="46" max="46" width="16.7109375" style="656" customWidth="1"/>
    <col min="47" max="47" width="12.140625" style="656" customWidth="1"/>
    <col min="48" max="48" width="12.28515625" style="656" bestFit="1" customWidth="1"/>
    <col min="49" max="16384" width="9.140625" style="656"/>
  </cols>
  <sheetData>
    <row r="1" spans="1:48" ht="14.1" customHeight="1">
      <c r="B1" s="657"/>
      <c r="C1" s="657" t="s">
        <v>3594</v>
      </c>
      <c r="E1" s="659" t="s">
        <v>1057</v>
      </c>
      <c r="F1" s="660" t="s">
        <v>3595</v>
      </c>
      <c r="G1" s="661"/>
      <c r="K1" s="663"/>
      <c r="L1" s="664"/>
    </row>
    <row r="2" spans="1:48" ht="14.1" customHeight="1">
      <c r="B2" s="657"/>
      <c r="C2" s="657"/>
      <c r="E2" s="670" t="s">
        <v>1058</v>
      </c>
      <c r="F2" s="660" t="s">
        <v>3596</v>
      </c>
      <c r="G2" s="661"/>
      <c r="K2" s="663"/>
      <c r="N2" s="671"/>
      <c r="Q2" s="672"/>
      <c r="AD2" s="673"/>
      <c r="AE2" s="673"/>
      <c r="AF2" s="673"/>
      <c r="AG2" s="673"/>
      <c r="AH2" s="673"/>
      <c r="AI2" s="673"/>
      <c r="AJ2" s="673"/>
      <c r="AK2" s="673"/>
      <c r="AL2" s="673"/>
      <c r="AM2" s="673"/>
      <c r="AN2" s="673"/>
      <c r="AO2" s="673"/>
      <c r="AP2" s="673"/>
      <c r="AQ2" s="673"/>
    </row>
    <row r="3" spans="1:48" ht="14.1" customHeight="1">
      <c r="B3" s="657"/>
      <c r="C3" s="657"/>
      <c r="E3" s="674" t="s">
        <v>1059</v>
      </c>
      <c r="F3" s="675" t="s">
        <v>1277</v>
      </c>
      <c r="G3" s="661"/>
      <c r="K3" s="663"/>
      <c r="N3" s="671"/>
      <c r="Q3" s="672"/>
      <c r="AD3" s="673"/>
      <c r="AE3" s="673"/>
      <c r="AF3" s="673"/>
      <c r="AG3" s="673"/>
      <c r="AH3" s="673"/>
      <c r="AI3" s="673"/>
      <c r="AJ3" s="673"/>
      <c r="AK3" s="673"/>
      <c r="AL3" s="673"/>
      <c r="AM3" s="673"/>
      <c r="AN3" s="673"/>
      <c r="AO3" s="673"/>
      <c r="AP3" s="673"/>
      <c r="AQ3" s="673"/>
    </row>
    <row r="4" spans="1:48" s="676" customFormat="1" ht="14.1" customHeight="1">
      <c r="B4" s="677"/>
      <c r="C4" s="677"/>
      <c r="D4" s="678"/>
      <c r="E4" s="679" t="s">
        <v>1061</v>
      </c>
      <c r="F4" s="680" t="s">
        <v>3597</v>
      </c>
      <c r="G4" s="681"/>
      <c r="H4" s="682"/>
      <c r="I4" s="731">
        <v>1</v>
      </c>
      <c r="J4" s="731">
        <v>2</v>
      </c>
      <c r="K4" s="731">
        <v>3</v>
      </c>
      <c r="L4" s="731">
        <v>4</v>
      </c>
      <c r="M4" s="731">
        <v>5</v>
      </c>
      <c r="N4" s="731">
        <v>6</v>
      </c>
      <c r="O4" s="731">
        <v>7</v>
      </c>
      <c r="P4" s="731">
        <v>8</v>
      </c>
      <c r="Q4" s="731">
        <v>9</v>
      </c>
      <c r="R4" s="731">
        <v>10</v>
      </c>
      <c r="S4" s="731">
        <v>11</v>
      </c>
      <c r="T4" s="731">
        <v>12</v>
      </c>
      <c r="U4" s="731">
        <v>13</v>
      </c>
      <c r="V4" s="731">
        <v>14</v>
      </c>
      <c r="W4" s="731">
        <v>15</v>
      </c>
      <c r="X4" s="731">
        <v>16</v>
      </c>
      <c r="Y4" s="731">
        <v>17</v>
      </c>
      <c r="Z4" s="731">
        <v>18</v>
      </c>
      <c r="AA4" s="731">
        <v>19</v>
      </c>
      <c r="AB4" s="731">
        <v>20</v>
      </c>
      <c r="AC4" s="731">
        <v>21</v>
      </c>
      <c r="AD4" s="731">
        <v>22</v>
      </c>
      <c r="AE4" s="731">
        <v>23</v>
      </c>
      <c r="AF4" s="731">
        <v>24</v>
      </c>
      <c r="AG4" s="731">
        <v>25</v>
      </c>
      <c r="AH4" s="731">
        <v>26</v>
      </c>
      <c r="AI4" s="731">
        <v>27</v>
      </c>
      <c r="AJ4" s="731">
        <v>28</v>
      </c>
      <c r="AK4" s="731">
        <v>29</v>
      </c>
      <c r="AL4" s="731">
        <v>30</v>
      </c>
      <c r="AM4" s="731">
        <v>31</v>
      </c>
      <c r="AN4" s="731">
        <v>32</v>
      </c>
      <c r="AO4" s="731">
        <v>33</v>
      </c>
      <c r="AP4" s="731">
        <v>34</v>
      </c>
      <c r="AQ4" s="731">
        <v>35</v>
      </c>
      <c r="AR4" s="731">
        <v>36</v>
      </c>
      <c r="AS4" s="731">
        <v>37</v>
      </c>
      <c r="AT4" s="731">
        <v>38</v>
      </c>
      <c r="AU4" s="731">
        <v>39</v>
      </c>
      <c r="AV4" s="731">
        <v>40</v>
      </c>
    </row>
    <row r="5" spans="1:48" ht="15.75">
      <c r="B5" s="683"/>
      <c r="C5" s="684" t="s">
        <v>3598</v>
      </c>
      <c r="D5" s="685"/>
      <c r="P5" s="689"/>
      <c r="W5" s="690"/>
      <c r="X5" s="691"/>
      <c r="Y5" s="691"/>
      <c r="Z5" s="691"/>
      <c r="AA5" s="691"/>
      <c r="AB5" s="691"/>
      <c r="AC5" s="691"/>
      <c r="AD5" s="692" t="s">
        <v>1062</v>
      </c>
      <c r="AE5" s="692" t="s">
        <v>1062</v>
      </c>
      <c r="AF5" s="692" t="s">
        <v>1062</v>
      </c>
      <c r="AG5" s="692" t="s">
        <v>1062</v>
      </c>
      <c r="AH5" s="692" t="s">
        <v>1063</v>
      </c>
      <c r="AI5" s="692" t="s">
        <v>1063</v>
      </c>
      <c r="AJ5" s="692" t="s">
        <v>1063</v>
      </c>
      <c r="AK5" s="692" t="s">
        <v>1063</v>
      </c>
      <c r="AL5" s="692" t="s">
        <v>1063</v>
      </c>
      <c r="AM5" s="692" t="s">
        <v>1063</v>
      </c>
      <c r="AN5" s="692" t="s">
        <v>1063</v>
      </c>
      <c r="AO5" s="692" t="s">
        <v>1063</v>
      </c>
      <c r="AP5" s="692"/>
      <c r="AQ5" s="692"/>
    </row>
    <row r="6" spans="1:48" ht="12.75">
      <c r="A6" s="918"/>
      <c r="B6" s="920"/>
      <c r="C6" s="920"/>
      <c r="D6" s="920"/>
      <c r="E6" s="920"/>
      <c r="F6" s="920"/>
      <c r="G6" s="920"/>
      <c r="H6" s="920"/>
      <c r="I6" s="920"/>
      <c r="J6" s="920"/>
      <c r="K6" s="920"/>
      <c r="L6" s="920"/>
      <c r="M6" s="920"/>
      <c r="N6" s="920"/>
      <c r="O6" s="920"/>
      <c r="P6" s="920"/>
      <c r="Q6" s="920"/>
      <c r="R6" s="920"/>
      <c r="S6" s="920"/>
      <c r="T6" s="920"/>
      <c r="U6" s="920"/>
      <c r="V6" s="920"/>
      <c r="W6" s="921" t="s">
        <v>3631</v>
      </c>
      <c r="X6" s="921" t="s">
        <v>3631</v>
      </c>
      <c r="Y6" s="921" t="s">
        <v>3631</v>
      </c>
      <c r="Z6" s="921" t="s">
        <v>3631</v>
      </c>
      <c r="AA6" s="921" t="s">
        <v>3631</v>
      </c>
      <c r="AB6" s="921" t="s">
        <v>3631</v>
      </c>
      <c r="AC6" s="921" t="s">
        <v>3631</v>
      </c>
      <c r="AD6" s="921" t="s">
        <v>3631</v>
      </c>
      <c r="AE6" s="921" t="s">
        <v>3631</v>
      </c>
      <c r="AF6" s="921" t="s">
        <v>3631</v>
      </c>
      <c r="AG6" s="921" t="s">
        <v>3631</v>
      </c>
      <c r="AH6" s="921" t="s">
        <v>3631</v>
      </c>
      <c r="AI6" s="921" t="s">
        <v>3631</v>
      </c>
      <c r="AJ6" s="921" t="s">
        <v>3631</v>
      </c>
      <c r="AK6" s="921" t="s">
        <v>3631</v>
      </c>
      <c r="AL6" s="921" t="s">
        <v>3631</v>
      </c>
      <c r="AM6" s="921" t="s">
        <v>3631</v>
      </c>
      <c r="AN6" s="921" t="s">
        <v>3631</v>
      </c>
      <c r="AO6" s="921" t="s">
        <v>3631</v>
      </c>
      <c r="AP6" s="921" t="s">
        <v>3631</v>
      </c>
      <c r="AQ6" s="919"/>
      <c r="AR6" s="918"/>
      <c r="AS6" s="922" t="s">
        <v>3631</v>
      </c>
      <c r="AT6" s="918"/>
      <c r="AU6" s="923" t="s">
        <v>3631</v>
      </c>
      <c r="AV6" s="923" t="s">
        <v>3631</v>
      </c>
    </row>
    <row r="7" spans="1:48" s="694" customFormat="1" ht="48">
      <c r="A7" s="694" t="s">
        <v>1064</v>
      </c>
      <c r="B7" s="781" t="s">
        <v>118</v>
      </c>
      <c r="C7" s="781" t="s">
        <v>70</v>
      </c>
      <c r="D7" s="769" t="s">
        <v>654</v>
      </c>
      <c r="E7" s="770" t="s">
        <v>606</v>
      </c>
      <c r="F7" s="771" t="s">
        <v>1065</v>
      </c>
      <c r="G7" s="782" t="s">
        <v>71</v>
      </c>
      <c r="H7" s="769" t="s">
        <v>653</v>
      </c>
      <c r="I7" s="783" t="s">
        <v>75</v>
      </c>
      <c r="J7" s="768" t="s">
        <v>72</v>
      </c>
      <c r="K7" s="768" t="s">
        <v>1066</v>
      </c>
      <c r="L7" s="769" t="s">
        <v>1067</v>
      </c>
      <c r="M7" s="769" t="s">
        <v>1068</v>
      </c>
      <c r="N7" s="772" t="s">
        <v>1069</v>
      </c>
      <c r="O7" s="784" t="s">
        <v>1070</v>
      </c>
      <c r="P7" s="772" t="s">
        <v>1071</v>
      </c>
      <c r="Q7" s="778" t="s">
        <v>1072</v>
      </c>
      <c r="R7" s="778" t="s">
        <v>1073</v>
      </c>
      <c r="S7" s="772" t="s">
        <v>1074</v>
      </c>
      <c r="T7" s="770" t="s">
        <v>1075</v>
      </c>
      <c r="U7" s="785" t="s">
        <v>1076</v>
      </c>
      <c r="V7" s="786" t="s">
        <v>1077</v>
      </c>
      <c r="W7" s="773" t="s">
        <v>1078</v>
      </c>
      <c r="X7" s="773" t="s">
        <v>1079</v>
      </c>
      <c r="Y7" s="773" t="s">
        <v>1080</v>
      </c>
      <c r="Z7" s="773" t="s">
        <v>1081</v>
      </c>
      <c r="AA7" s="773" t="s">
        <v>1082</v>
      </c>
      <c r="AB7" s="773" t="s">
        <v>1083</v>
      </c>
      <c r="AC7" s="773" t="s">
        <v>1084</v>
      </c>
      <c r="AD7" s="777">
        <v>42186</v>
      </c>
      <c r="AE7" s="777">
        <v>42217</v>
      </c>
      <c r="AF7" s="777">
        <v>42248</v>
      </c>
      <c r="AG7" s="777">
        <v>42278</v>
      </c>
      <c r="AH7" s="777">
        <v>42309</v>
      </c>
      <c r="AI7" s="777">
        <v>42339</v>
      </c>
      <c r="AJ7" s="777">
        <v>42370</v>
      </c>
      <c r="AK7" s="777">
        <v>42401</v>
      </c>
      <c r="AL7" s="777">
        <v>42430</v>
      </c>
      <c r="AM7" s="777">
        <v>42461</v>
      </c>
      <c r="AN7" s="777">
        <v>42491</v>
      </c>
      <c r="AO7" s="777">
        <v>42522</v>
      </c>
      <c r="AP7" s="774" t="s">
        <v>1085</v>
      </c>
      <c r="AQ7" s="775"/>
      <c r="AR7" s="760"/>
      <c r="AS7" s="787" t="s">
        <v>1086</v>
      </c>
      <c r="AT7" s="787" t="s">
        <v>1087</v>
      </c>
      <c r="AU7" s="787" t="s">
        <v>1088</v>
      </c>
      <c r="AV7" s="787" t="s">
        <v>652</v>
      </c>
    </row>
    <row r="8" spans="1:48" s="696" customFormat="1" ht="12" customHeight="1">
      <c r="A8" s="695"/>
      <c r="B8" s="929" t="s">
        <v>119</v>
      </c>
      <c r="C8" s="929" t="s">
        <v>73</v>
      </c>
      <c r="D8" s="925" t="s">
        <v>817</v>
      </c>
      <c r="E8" s="930" t="s">
        <v>76</v>
      </c>
      <c r="F8" s="931" t="s">
        <v>3596</v>
      </c>
      <c r="G8" s="932" t="s">
        <v>77</v>
      </c>
      <c r="H8" s="933" t="s">
        <v>74</v>
      </c>
      <c r="I8" s="934" t="s">
        <v>875</v>
      </c>
      <c r="J8" s="926" t="s">
        <v>818</v>
      </c>
      <c r="K8" s="926">
        <v>10860</v>
      </c>
      <c r="L8" s="925" t="s">
        <v>1089</v>
      </c>
      <c r="M8" s="925">
        <v>66100</v>
      </c>
      <c r="N8" s="927">
        <v>37865</v>
      </c>
      <c r="O8" s="928">
        <v>40148</v>
      </c>
      <c r="P8" s="927">
        <v>37919</v>
      </c>
      <c r="Q8" s="927">
        <v>39752</v>
      </c>
      <c r="R8" s="927">
        <v>40498</v>
      </c>
      <c r="S8" s="927">
        <v>40498</v>
      </c>
      <c r="T8" s="935" t="s">
        <v>1090</v>
      </c>
      <c r="U8" s="935" t="s">
        <v>859</v>
      </c>
      <c r="V8" s="936">
        <v>1001.3550871559</v>
      </c>
      <c r="W8" s="852"/>
      <c r="X8" s="852"/>
      <c r="Y8" s="852"/>
      <c r="Z8" s="852"/>
      <c r="AA8" s="852"/>
      <c r="AB8" s="852"/>
      <c r="AC8" s="852"/>
      <c r="AD8" s="852"/>
      <c r="AE8" s="852"/>
      <c r="AF8" s="852"/>
      <c r="AG8" s="852"/>
      <c r="AH8" s="852"/>
      <c r="AI8" s="852"/>
      <c r="AJ8" s="852"/>
      <c r="AK8" s="852"/>
      <c r="AL8" s="852"/>
      <c r="AM8" s="852"/>
      <c r="AN8" s="852"/>
      <c r="AO8" s="852"/>
      <c r="AP8" s="853"/>
      <c r="AQ8" s="763"/>
      <c r="AR8" s="766"/>
      <c r="AS8" s="860"/>
      <c r="AT8" s="766"/>
      <c r="AU8" s="861"/>
      <c r="AV8" s="860"/>
    </row>
    <row r="9" spans="1:48" s="696" customFormat="1" ht="12" customHeight="1">
      <c r="A9" s="695"/>
      <c r="B9" s="929" t="s">
        <v>3599</v>
      </c>
      <c r="C9" s="929" t="s">
        <v>73</v>
      </c>
      <c r="D9" s="925" t="s">
        <v>817</v>
      </c>
      <c r="E9" s="930" t="s">
        <v>76</v>
      </c>
      <c r="F9" s="931" t="s">
        <v>1060</v>
      </c>
      <c r="G9" s="932" t="s">
        <v>77</v>
      </c>
      <c r="H9" s="933" t="s">
        <v>74</v>
      </c>
      <c r="I9" s="934" t="s">
        <v>3600</v>
      </c>
      <c r="J9" s="926" t="s">
        <v>818</v>
      </c>
      <c r="K9" s="926">
        <v>10860</v>
      </c>
      <c r="L9" s="925" t="s">
        <v>1089</v>
      </c>
      <c r="M9" s="925">
        <v>66100</v>
      </c>
      <c r="N9" s="927">
        <v>37865</v>
      </c>
      <c r="O9" s="928">
        <v>40148</v>
      </c>
      <c r="P9" s="927">
        <v>37919</v>
      </c>
      <c r="Q9" s="927">
        <v>39752</v>
      </c>
      <c r="R9" s="927">
        <v>40498</v>
      </c>
      <c r="S9" s="927">
        <v>40498</v>
      </c>
      <c r="T9" s="935" t="s">
        <v>1090</v>
      </c>
      <c r="U9" s="935" t="s">
        <v>859</v>
      </c>
      <c r="V9" s="936">
        <v>1001.3550871559</v>
      </c>
      <c r="W9" s="854"/>
      <c r="X9" s="854"/>
      <c r="Y9" s="854"/>
      <c r="Z9" s="854"/>
      <c r="AA9" s="854"/>
      <c r="AB9" s="854"/>
      <c r="AC9" s="854"/>
      <c r="AD9" s="852"/>
      <c r="AE9" s="852"/>
      <c r="AF9" s="852"/>
      <c r="AG9" s="852"/>
      <c r="AH9" s="852"/>
      <c r="AI9" s="852"/>
      <c r="AJ9" s="852"/>
      <c r="AK9" s="852"/>
      <c r="AL9" s="852"/>
      <c r="AM9" s="852"/>
      <c r="AN9" s="852"/>
      <c r="AO9" s="852"/>
      <c r="AP9" s="853"/>
      <c r="AQ9" s="763"/>
      <c r="AR9" s="766"/>
      <c r="AS9" s="860"/>
      <c r="AT9" s="766"/>
      <c r="AU9" s="861"/>
      <c r="AV9" s="860"/>
    </row>
    <row r="10" spans="1:48" s="696" customFormat="1" ht="12" customHeight="1">
      <c r="A10" s="695"/>
      <c r="B10" s="929" t="s">
        <v>119</v>
      </c>
      <c r="C10" s="929" t="s">
        <v>73</v>
      </c>
      <c r="D10" s="925" t="s">
        <v>819</v>
      </c>
      <c r="E10" s="930" t="s">
        <v>76</v>
      </c>
      <c r="F10" s="931" t="s">
        <v>3596</v>
      </c>
      <c r="G10" s="932" t="s">
        <v>77</v>
      </c>
      <c r="H10" s="933" t="s">
        <v>74</v>
      </c>
      <c r="I10" s="934" t="s">
        <v>820</v>
      </c>
      <c r="J10" s="926" t="s">
        <v>821</v>
      </c>
      <c r="K10" s="926">
        <v>10860</v>
      </c>
      <c r="L10" s="925" t="s">
        <v>1089</v>
      </c>
      <c r="M10" s="925">
        <v>66100</v>
      </c>
      <c r="N10" s="927">
        <v>37865</v>
      </c>
      <c r="O10" s="928">
        <v>40148</v>
      </c>
      <c r="P10" s="927">
        <v>37919</v>
      </c>
      <c r="Q10" s="927">
        <v>39752</v>
      </c>
      <c r="R10" s="927">
        <v>40498</v>
      </c>
      <c r="S10" s="927">
        <v>40498</v>
      </c>
      <c r="T10" s="935" t="s">
        <v>1090</v>
      </c>
      <c r="U10" s="935" t="s">
        <v>859</v>
      </c>
      <c r="V10" s="936">
        <v>1001.3550871559</v>
      </c>
      <c r="W10" s="852"/>
      <c r="X10" s="852"/>
      <c r="Y10" s="852"/>
      <c r="Z10" s="852"/>
      <c r="AA10" s="852"/>
      <c r="AB10" s="852"/>
      <c r="AC10" s="852"/>
      <c r="AD10" s="852"/>
      <c r="AE10" s="852"/>
      <c r="AF10" s="852"/>
      <c r="AG10" s="852"/>
      <c r="AH10" s="852"/>
      <c r="AI10" s="852"/>
      <c r="AJ10" s="852"/>
      <c r="AK10" s="852"/>
      <c r="AL10" s="852"/>
      <c r="AM10" s="852"/>
      <c r="AN10" s="852"/>
      <c r="AO10" s="852"/>
      <c r="AP10" s="854"/>
      <c r="AQ10" s="763"/>
      <c r="AR10" s="766"/>
      <c r="AS10" s="860"/>
      <c r="AT10" s="766"/>
      <c r="AU10" s="861"/>
      <c r="AV10" s="860"/>
    </row>
    <row r="11" spans="1:48" s="696" customFormat="1" ht="12" customHeight="1">
      <c r="A11" s="695"/>
      <c r="B11" s="929" t="s">
        <v>119</v>
      </c>
      <c r="C11" s="929" t="s">
        <v>73</v>
      </c>
      <c r="D11" s="925" t="s">
        <v>822</v>
      </c>
      <c r="E11" s="930" t="s">
        <v>76</v>
      </c>
      <c r="F11" s="931" t="s">
        <v>3596</v>
      </c>
      <c r="G11" s="932" t="s">
        <v>77</v>
      </c>
      <c r="H11" s="933" t="s">
        <v>74</v>
      </c>
      <c r="I11" s="934" t="s">
        <v>823</v>
      </c>
      <c r="J11" s="926" t="s">
        <v>662</v>
      </c>
      <c r="K11" s="926">
        <v>10860</v>
      </c>
      <c r="L11" s="925" t="s">
        <v>1089</v>
      </c>
      <c r="M11" s="925">
        <v>66100</v>
      </c>
      <c r="N11" s="927">
        <v>38322</v>
      </c>
      <c r="O11" s="928">
        <v>40148</v>
      </c>
      <c r="P11" s="927">
        <v>38481</v>
      </c>
      <c r="Q11" s="927">
        <v>39745</v>
      </c>
      <c r="R11" s="927">
        <v>40498</v>
      </c>
      <c r="S11" s="927">
        <v>40498</v>
      </c>
      <c r="T11" s="935" t="s">
        <v>1090</v>
      </c>
      <c r="U11" s="935" t="s">
        <v>859</v>
      </c>
      <c r="V11" s="936">
        <v>1001.3550871559</v>
      </c>
      <c r="W11" s="852"/>
      <c r="X11" s="852"/>
      <c r="Y11" s="852"/>
      <c r="Z11" s="852"/>
      <c r="AA11" s="852"/>
      <c r="AB11" s="852"/>
      <c r="AC11" s="852"/>
      <c r="AD11" s="852"/>
      <c r="AE11" s="852"/>
      <c r="AF11" s="852"/>
      <c r="AG11" s="852"/>
      <c r="AH11" s="852"/>
      <c r="AI11" s="852"/>
      <c r="AJ11" s="852"/>
      <c r="AK11" s="852"/>
      <c r="AL11" s="852"/>
      <c r="AM11" s="852"/>
      <c r="AN11" s="852"/>
      <c r="AO11" s="852"/>
      <c r="AP11" s="854"/>
      <c r="AQ11" s="763"/>
      <c r="AR11" s="766"/>
      <c r="AS11" s="860"/>
      <c r="AT11" s="766"/>
      <c r="AU11" s="861"/>
      <c r="AV11" s="860"/>
    </row>
    <row r="12" spans="1:48" s="696" customFormat="1" ht="12" customHeight="1">
      <c r="A12" s="695"/>
      <c r="B12" s="929" t="s">
        <v>119</v>
      </c>
      <c r="C12" s="929" t="s">
        <v>73</v>
      </c>
      <c r="D12" s="925" t="s">
        <v>824</v>
      </c>
      <c r="E12" s="930" t="s">
        <v>76</v>
      </c>
      <c r="F12" s="931" t="s">
        <v>3596</v>
      </c>
      <c r="G12" s="932" t="s">
        <v>77</v>
      </c>
      <c r="H12" s="933" t="s">
        <v>74</v>
      </c>
      <c r="I12" s="934" t="s">
        <v>825</v>
      </c>
      <c r="J12" s="926" t="s">
        <v>826</v>
      </c>
      <c r="K12" s="926">
        <v>10860</v>
      </c>
      <c r="L12" s="925" t="s">
        <v>1089</v>
      </c>
      <c r="M12" s="925">
        <v>66100</v>
      </c>
      <c r="N12" s="927">
        <v>37865</v>
      </c>
      <c r="O12" s="928">
        <v>40148</v>
      </c>
      <c r="P12" s="927">
        <v>37919</v>
      </c>
      <c r="Q12" s="927">
        <v>39752</v>
      </c>
      <c r="R12" s="927">
        <v>40498</v>
      </c>
      <c r="S12" s="927">
        <v>40498</v>
      </c>
      <c r="T12" s="935" t="s">
        <v>1090</v>
      </c>
      <c r="U12" s="935" t="s">
        <v>859</v>
      </c>
      <c r="V12" s="936">
        <v>1001.3550871559</v>
      </c>
      <c r="W12" s="852"/>
      <c r="X12" s="852"/>
      <c r="Y12" s="852"/>
      <c r="Z12" s="852"/>
      <c r="AA12" s="852"/>
      <c r="AB12" s="852"/>
      <c r="AC12" s="852"/>
      <c r="AD12" s="852"/>
      <c r="AE12" s="852"/>
      <c r="AF12" s="852"/>
      <c r="AG12" s="852"/>
      <c r="AH12" s="852"/>
      <c r="AI12" s="852"/>
      <c r="AJ12" s="852"/>
      <c r="AK12" s="852"/>
      <c r="AL12" s="852"/>
      <c r="AM12" s="852"/>
      <c r="AN12" s="852"/>
      <c r="AO12" s="852"/>
      <c r="AP12" s="854"/>
      <c r="AQ12" s="763"/>
      <c r="AR12" s="766"/>
      <c r="AS12" s="860"/>
      <c r="AT12" s="766"/>
      <c r="AU12" s="861"/>
      <c r="AV12" s="860"/>
    </row>
    <row r="13" spans="1:48" s="696" customFormat="1" ht="12" customHeight="1">
      <c r="A13" s="695"/>
      <c r="B13" s="929" t="s">
        <v>119</v>
      </c>
      <c r="C13" s="929" t="s">
        <v>73</v>
      </c>
      <c r="D13" s="925" t="s">
        <v>827</v>
      </c>
      <c r="E13" s="930" t="s">
        <v>76</v>
      </c>
      <c r="F13" s="931" t="s">
        <v>3596</v>
      </c>
      <c r="G13" s="932" t="s">
        <v>77</v>
      </c>
      <c r="H13" s="933" t="s">
        <v>74</v>
      </c>
      <c r="I13" s="934" t="s">
        <v>828</v>
      </c>
      <c r="J13" s="926" t="s">
        <v>829</v>
      </c>
      <c r="K13" s="926">
        <v>10860</v>
      </c>
      <c r="L13" s="925" t="s">
        <v>1089</v>
      </c>
      <c r="M13" s="925">
        <v>66100</v>
      </c>
      <c r="N13" s="927">
        <v>37865</v>
      </c>
      <c r="O13" s="928">
        <v>40148</v>
      </c>
      <c r="P13" s="927">
        <v>37919</v>
      </c>
      <c r="Q13" s="927">
        <v>39752</v>
      </c>
      <c r="R13" s="927">
        <v>40498</v>
      </c>
      <c r="S13" s="927">
        <v>40498</v>
      </c>
      <c r="T13" s="935" t="s">
        <v>1090</v>
      </c>
      <c r="U13" s="935" t="s">
        <v>859</v>
      </c>
      <c r="V13" s="936">
        <v>1001.3550871559</v>
      </c>
      <c r="W13" s="852"/>
      <c r="X13" s="852"/>
      <c r="Y13" s="852"/>
      <c r="Z13" s="852"/>
      <c r="AA13" s="852"/>
      <c r="AB13" s="852"/>
      <c r="AC13" s="852"/>
      <c r="AD13" s="852"/>
      <c r="AE13" s="852"/>
      <c r="AF13" s="852"/>
      <c r="AG13" s="852"/>
      <c r="AH13" s="852"/>
      <c r="AI13" s="852"/>
      <c r="AJ13" s="852"/>
      <c r="AK13" s="852"/>
      <c r="AL13" s="852"/>
      <c r="AM13" s="852"/>
      <c r="AN13" s="852"/>
      <c r="AO13" s="852"/>
      <c r="AP13" s="854"/>
      <c r="AQ13" s="763"/>
      <c r="AR13" s="766"/>
      <c r="AS13" s="860"/>
      <c r="AT13" s="766"/>
      <c r="AU13" s="861"/>
      <c r="AV13" s="860"/>
    </row>
    <row r="14" spans="1:48" s="696" customFormat="1" ht="12" customHeight="1">
      <c r="A14" s="695"/>
      <c r="B14" s="929" t="s">
        <v>119</v>
      </c>
      <c r="C14" s="929" t="s">
        <v>73</v>
      </c>
      <c r="D14" s="925" t="s">
        <v>830</v>
      </c>
      <c r="E14" s="930" t="s">
        <v>76</v>
      </c>
      <c r="F14" s="931" t="s">
        <v>3596</v>
      </c>
      <c r="G14" s="932" t="s">
        <v>77</v>
      </c>
      <c r="H14" s="933" t="s">
        <v>74</v>
      </c>
      <c r="I14" s="934" t="s">
        <v>831</v>
      </c>
      <c r="J14" s="926" t="s">
        <v>630</v>
      </c>
      <c r="K14" s="926">
        <v>10860</v>
      </c>
      <c r="L14" s="925" t="s">
        <v>1089</v>
      </c>
      <c r="M14" s="925">
        <v>66100</v>
      </c>
      <c r="N14" s="927">
        <v>38231</v>
      </c>
      <c r="O14" s="928">
        <v>40148</v>
      </c>
      <c r="P14" s="927">
        <v>38257</v>
      </c>
      <c r="Q14" s="927">
        <v>39386</v>
      </c>
      <c r="R14" s="927">
        <v>40498</v>
      </c>
      <c r="S14" s="927">
        <v>40498</v>
      </c>
      <c r="T14" s="935" t="s">
        <v>1090</v>
      </c>
      <c r="U14" s="935" t="s">
        <v>859</v>
      </c>
      <c r="V14" s="936">
        <v>1001.3550871559</v>
      </c>
      <c r="W14" s="852"/>
      <c r="X14" s="852"/>
      <c r="Y14" s="852"/>
      <c r="Z14" s="852"/>
      <c r="AA14" s="852"/>
      <c r="AB14" s="852"/>
      <c r="AC14" s="852"/>
      <c r="AD14" s="852"/>
      <c r="AE14" s="852"/>
      <c r="AF14" s="852"/>
      <c r="AG14" s="852"/>
      <c r="AH14" s="852"/>
      <c r="AI14" s="852"/>
      <c r="AJ14" s="852"/>
      <c r="AK14" s="852"/>
      <c r="AL14" s="852"/>
      <c r="AM14" s="852"/>
      <c r="AN14" s="852"/>
      <c r="AO14" s="852"/>
      <c r="AP14" s="854"/>
      <c r="AQ14" s="763"/>
      <c r="AR14" s="766"/>
      <c r="AS14" s="860"/>
      <c r="AT14" s="766"/>
      <c r="AU14" s="861"/>
      <c r="AV14" s="860"/>
    </row>
    <row r="15" spans="1:48" s="696" customFormat="1" ht="12" customHeight="1">
      <c r="A15" s="695"/>
      <c r="B15" s="929" t="s">
        <v>119</v>
      </c>
      <c r="C15" s="929" t="s">
        <v>73</v>
      </c>
      <c r="D15" s="925" t="s">
        <v>832</v>
      </c>
      <c r="E15" s="930" t="s">
        <v>76</v>
      </c>
      <c r="F15" s="931" t="s">
        <v>3596</v>
      </c>
      <c r="G15" s="932" t="s">
        <v>77</v>
      </c>
      <c r="H15" s="933" t="s">
        <v>74</v>
      </c>
      <c r="I15" s="934" t="s">
        <v>833</v>
      </c>
      <c r="J15" s="926" t="s">
        <v>834</v>
      </c>
      <c r="K15" s="926">
        <v>10860</v>
      </c>
      <c r="L15" s="925" t="s">
        <v>1089</v>
      </c>
      <c r="M15" s="925">
        <v>66100</v>
      </c>
      <c r="N15" s="927">
        <v>37591</v>
      </c>
      <c r="O15" s="928">
        <v>40148</v>
      </c>
      <c r="P15" s="927">
        <v>37561</v>
      </c>
      <c r="Q15" s="927">
        <v>39387</v>
      </c>
      <c r="R15" s="927">
        <v>40498</v>
      </c>
      <c r="S15" s="927">
        <v>40498</v>
      </c>
      <c r="T15" s="935" t="s">
        <v>1090</v>
      </c>
      <c r="U15" s="935" t="s">
        <v>859</v>
      </c>
      <c r="V15" s="936">
        <v>1001.3550871559</v>
      </c>
      <c r="W15" s="852"/>
      <c r="X15" s="852"/>
      <c r="Y15" s="852"/>
      <c r="Z15" s="852"/>
      <c r="AA15" s="852"/>
      <c r="AB15" s="852"/>
      <c r="AC15" s="852"/>
      <c r="AD15" s="852"/>
      <c r="AE15" s="852"/>
      <c r="AF15" s="852"/>
      <c r="AG15" s="852"/>
      <c r="AH15" s="852"/>
      <c r="AI15" s="852"/>
      <c r="AJ15" s="852"/>
      <c r="AK15" s="852"/>
      <c r="AL15" s="852"/>
      <c r="AM15" s="852"/>
      <c r="AN15" s="852"/>
      <c r="AO15" s="852"/>
      <c r="AP15" s="854"/>
      <c r="AQ15" s="763"/>
      <c r="AR15" s="766"/>
      <c r="AS15" s="860"/>
      <c r="AT15" s="766"/>
      <c r="AU15" s="861"/>
      <c r="AV15" s="860"/>
    </row>
    <row r="16" spans="1:48" s="696" customFormat="1" ht="12" customHeight="1">
      <c r="A16" s="695"/>
      <c r="B16" s="929" t="s">
        <v>119</v>
      </c>
      <c r="C16" s="929" t="s">
        <v>73</v>
      </c>
      <c r="D16" s="925" t="s">
        <v>835</v>
      </c>
      <c r="E16" s="930" t="s">
        <v>76</v>
      </c>
      <c r="F16" s="931" t="s">
        <v>3596</v>
      </c>
      <c r="G16" s="932" t="s">
        <v>77</v>
      </c>
      <c r="H16" s="933" t="s">
        <v>74</v>
      </c>
      <c r="I16" s="934" t="s">
        <v>836</v>
      </c>
      <c r="J16" s="926" t="s">
        <v>837</v>
      </c>
      <c r="K16" s="926">
        <v>10860</v>
      </c>
      <c r="L16" s="925" t="s">
        <v>1089</v>
      </c>
      <c r="M16" s="925">
        <v>66100</v>
      </c>
      <c r="N16" s="927">
        <v>37591</v>
      </c>
      <c r="O16" s="928">
        <v>40148</v>
      </c>
      <c r="P16" s="927">
        <v>37561</v>
      </c>
      <c r="Q16" s="927">
        <v>39387</v>
      </c>
      <c r="R16" s="927">
        <v>40498</v>
      </c>
      <c r="S16" s="927">
        <v>40498</v>
      </c>
      <c r="T16" s="935" t="s">
        <v>1090</v>
      </c>
      <c r="U16" s="935" t="s">
        <v>859</v>
      </c>
      <c r="V16" s="936">
        <v>1001.3550871559</v>
      </c>
      <c r="W16" s="852"/>
      <c r="X16" s="852"/>
      <c r="Y16" s="852"/>
      <c r="Z16" s="852"/>
      <c r="AA16" s="852"/>
      <c r="AB16" s="852"/>
      <c r="AC16" s="852"/>
      <c r="AD16" s="852"/>
      <c r="AE16" s="852"/>
      <c r="AF16" s="852"/>
      <c r="AG16" s="852"/>
      <c r="AH16" s="852"/>
      <c r="AI16" s="852"/>
      <c r="AJ16" s="852"/>
      <c r="AK16" s="852"/>
      <c r="AL16" s="852"/>
      <c r="AM16" s="852"/>
      <c r="AN16" s="852"/>
      <c r="AO16" s="852"/>
      <c r="AP16" s="854"/>
      <c r="AQ16" s="763"/>
      <c r="AR16" s="766"/>
      <c r="AS16" s="860"/>
      <c r="AT16" s="766"/>
      <c r="AU16" s="861"/>
      <c r="AV16" s="860"/>
    </row>
    <row r="17" spans="1:48" s="696" customFormat="1" ht="12" customHeight="1">
      <c r="B17" s="929" t="s">
        <v>119</v>
      </c>
      <c r="C17" s="929" t="s">
        <v>73</v>
      </c>
      <c r="D17" s="925" t="s">
        <v>838</v>
      </c>
      <c r="E17" s="930" t="s">
        <v>76</v>
      </c>
      <c r="F17" s="931" t="s">
        <v>3596</v>
      </c>
      <c r="G17" s="932" t="s">
        <v>77</v>
      </c>
      <c r="H17" s="933" t="s">
        <v>74</v>
      </c>
      <c r="I17" s="934" t="s">
        <v>839</v>
      </c>
      <c r="J17" s="926" t="s">
        <v>401</v>
      </c>
      <c r="K17" s="926">
        <v>10860</v>
      </c>
      <c r="L17" s="925" t="s">
        <v>1089</v>
      </c>
      <c r="M17" s="925">
        <v>66100</v>
      </c>
      <c r="N17" s="927">
        <v>38231</v>
      </c>
      <c r="O17" s="928">
        <v>40148</v>
      </c>
      <c r="P17" s="927">
        <v>38292</v>
      </c>
      <c r="Q17" s="927">
        <v>40117</v>
      </c>
      <c r="R17" s="927">
        <v>40498</v>
      </c>
      <c r="S17" s="927">
        <v>40498</v>
      </c>
      <c r="T17" s="935" t="s">
        <v>1090</v>
      </c>
      <c r="U17" s="935" t="s">
        <v>859</v>
      </c>
      <c r="V17" s="936">
        <v>1001.3550871559</v>
      </c>
      <c r="W17" s="852"/>
      <c r="X17" s="852"/>
      <c r="Y17" s="852"/>
      <c r="Z17" s="852"/>
      <c r="AA17" s="852"/>
      <c r="AB17" s="852"/>
      <c r="AC17" s="852"/>
      <c r="AD17" s="852"/>
      <c r="AE17" s="852"/>
      <c r="AF17" s="852"/>
      <c r="AG17" s="852"/>
      <c r="AH17" s="852"/>
      <c r="AI17" s="852"/>
      <c r="AJ17" s="852"/>
      <c r="AK17" s="852"/>
      <c r="AL17" s="852"/>
      <c r="AM17" s="852"/>
      <c r="AN17" s="852"/>
      <c r="AO17" s="852"/>
      <c r="AP17" s="854"/>
      <c r="AQ17" s="763"/>
      <c r="AR17" s="766"/>
      <c r="AS17" s="860"/>
      <c r="AT17" s="766"/>
      <c r="AU17" s="861"/>
      <c r="AV17" s="860"/>
    </row>
    <row r="18" spans="1:48" s="696" customFormat="1" ht="12" customHeight="1">
      <c r="B18" s="929" t="s">
        <v>119</v>
      </c>
      <c r="C18" s="929" t="s">
        <v>73</v>
      </c>
      <c r="D18" s="925" t="s">
        <v>258</v>
      </c>
      <c r="E18" s="930" t="s">
        <v>76</v>
      </c>
      <c r="F18" s="931" t="s">
        <v>3596</v>
      </c>
      <c r="G18" s="932" t="s">
        <v>77</v>
      </c>
      <c r="H18" s="933" t="s">
        <v>74</v>
      </c>
      <c r="I18" s="934" t="s">
        <v>841</v>
      </c>
      <c r="J18" s="926" t="s">
        <v>631</v>
      </c>
      <c r="K18" s="926">
        <v>10860</v>
      </c>
      <c r="L18" s="925" t="s">
        <v>1089</v>
      </c>
      <c r="M18" s="925">
        <v>66100</v>
      </c>
      <c r="N18" s="927">
        <v>37865</v>
      </c>
      <c r="O18" s="928">
        <v>40148</v>
      </c>
      <c r="P18" s="927">
        <v>37919</v>
      </c>
      <c r="Q18" s="927">
        <v>39752</v>
      </c>
      <c r="R18" s="927">
        <v>40498</v>
      </c>
      <c r="S18" s="927">
        <v>40498</v>
      </c>
      <c r="T18" s="935" t="s">
        <v>1090</v>
      </c>
      <c r="U18" s="935" t="s">
        <v>859</v>
      </c>
      <c r="V18" s="936">
        <v>1001.3550871559</v>
      </c>
      <c r="W18" s="852"/>
      <c r="X18" s="852"/>
      <c r="Y18" s="852"/>
      <c r="Z18" s="852"/>
      <c r="AA18" s="852"/>
      <c r="AB18" s="852"/>
      <c r="AC18" s="852"/>
      <c r="AD18" s="852"/>
      <c r="AE18" s="852"/>
      <c r="AF18" s="852"/>
      <c r="AG18" s="852"/>
      <c r="AH18" s="852"/>
      <c r="AI18" s="852"/>
      <c r="AJ18" s="852"/>
      <c r="AK18" s="852"/>
      <c r="AL18" s="852"/>
      <c r="AM18" s="852"/>
      <c r="AN18" s="852"/>
      <c r="AO18" s="852"/>
      <c r="AP18" s="854"/>
      <c r="AQ18" s="763"/>
      <c r="AR18" s="766"/>
      <c r="AS18" s="860"/>
      <c r="AT18" s="766"/>
      <c r="AU18" s="861"/>
      <c r="AV18" s="860"/>
    </row>
    <row r="19" spans="1:48" s="696" customFormat="1" ht="12" customHeight="1">
      <c r="B19" s="929" t="s">
        <v>119</v>
      </c>
      <c r="C19" s="929" t="s">
        <v>73</v>
      </c>
      <c r="D19" s="925" t="s">
        <v>3601</v>
      </c>
      <c r="E19" s="930" t="s">
        <v>76</v>
      </c>
      <c r="F19" s="931" t="s">
        <v>3596</v>
      </c>
      <c r="G19" s="932" t="s">
        <v>77</v>
      </c>
      <c r="H19" s="933" t="s">
        <v>74</v>
      </c>
      <c r="I19" s="934" t="s">
        <v>3602</v>
      </c>
      <c r="J19" s="926" t="s">
        <v>631</v>
      </c>
      <c r="K19" s="926">
        <v>10860</v>
      </c>
      <c r="L19" s="925" t="s">
        <v>1089</v>
      </c>
      <c r="M19" s="925">
        <v>66100</v>
      </c>
      <c r="N19" s="927">
        <v>37865</v>
      </c>
      <c r="O19" s="928">
        <v>40148</v>
      </c>
      <c r="P19" s="927">
        <v>37919</v>
      </c>
      <c r="Q19" s="927">
        <v>39752</v>
      </c>
      <c r="R19" s="927">
        <v>40498</v>
      </c>
      <c r="S19" s="927">
        <v>40498</v>
      </c>
      <c r="T19" s="935" t="s">
        <v>1090</v>
      </c>
      <c r="U19" s="935" t="s">
        <v>859</v>
      </c>
      <c r="V19" s="936">
        <v>1001.3550871559</v>
      </c>
      <c r="W19" s="852"/>
      <c r="X19" s="852"/>
      <c r="Y19" s="852"/>
      <c r="Z19" s="852"/>
      <c r="AA19" s="852"/>
      <c r="AB19" s="852"/>
      <c r="AC19" s="852"/>
      <c r="AD19" s="852"/>
      <c r="AE19" s="852"/>
      <c r="AF19" s="852"/>
      <c r="AG19" s="852"/>
      <c r="AH19" s="852"/>
      <c r="AI19" s="852"/>
      <c r="AJ19" s="852"/>
      <c r="AK19" s="852"/>
      <c r="AL19" s="852"/>
      <c r="AM19" s="852"/>
      <c r="AN19" s="852"/>
      <c r="AO19" s="852"/>
      <c r="AP19" s="854"/>
      <c r="AQ19" s="763"/>
      <c r="AR19" s="766"/>
      <c r="AS19" s="860"/>
      <c r="AT19" s="766"/>
      <c r="AU19" s="861"/>
      <c r="AV19" s="860"/>
    </row>
    <row r="20" spans="1:48" s="696" customFormat="1" ht="12" customHeight="1">
      <c r="B20" s="929" t="s">
        <v>119</v>
      </c>
      <c r="C20" s="929" t="s">
        <v>73</v>
      </c>
      <c r="D20" s="925" t="s">
        <v>842</v>
      </c>
      <c r="E20" s="930" t="s">
        <v>76</v>
      </c>
      <c r="F20" s="931" t="s">
        <v>3596</v>
      </c>
      <c r="G20" s="932" t="s">
        <v>77</v>
      </c>
      <c r="H20" s="933" t="s">
        <v>74</v>
      </c>
      <c r="I20" s="934" t="s">
        <v>843</v>
      </c>
      <c r="J20" s="926" t="s">
        <v>632</v>
      </c>
      <c r="K20" s="926">
        <v>10860</v>
      </c>
      <c r="L20" s="925" t="s">
        <v>1089</v>
      </c>
      <c r="M20" s="925">
        <v>66100</v>
      </c>
      <c r="N20" s="927">
        <v>37865</v>
      </c>
      <c r="O20" s="928">
        <v>40148</v>
      </c>
      <c r="P20" s="927">
        <v>37919</v>
      </c>
      <c r="Q20" s="927">
        <v>39752</v>
      </c>
      <c r="R20" s="927">
        <v>40498</v>
      </c>
      <c r="S20" s="927">
        <v>40498</v>
      </c>
      <c r="T20" s="935" t="s">
        <v>1090</v>
      </c>
      <c r="U20" s="935" t="s">
        <v>859</v>
      </c>
      <c r="V20" s="936">
        <v>1001.3550871559</v>
      </c>
      <c r="W20" s="852"/>
      <c r="X20" s="852"/>
      <c r="Y20" s="852"/>
      <c r="Z20" s="852"/>
      <c r="AA20" s="852"/>
      <c r="AB20" s="852"/>
      <c r="AC20" s="852"/>
      <c r="AD20" s="852"/>
      <c r="AE20" s="852"/>
      <c r="AF20" s="852"/>
      <c r="AG20" s="852"/>
      <c r="AH20" s="852"/>
      <c r="AI20" s="852"/>
      <c r="AJ20" s="852"/>
      <c r="AK20" s="852"/>
      <c r="AL20" s="852"/>
      <c r="AM20" s="852"/>
      <c r="AN20" s="852"/>
      <c r="AO20" s="852"/>
      <c r="AP20" s="854"/>
      <c r="AQ20" s="763"/>
      <c r="AR20" s="766"/>
      <c r="AS20" s="860"/>
      <c r="AT20" s="766"/>
      <c r="AU20" s="861"/>
      <c r="AV20" s="860"/>
    </row>
    <row r="21" spans="1:48" s="696" customFormat="1" ht="12" customHeight="1">
      <c r="B21" s="929" t="s">
        <v>3599</v>
      </c>
      <c r="C21" s="929" t="s">
        <v>73</v>
      </c>
      <c r="D21" s="925" t="s">
        <v>842</v>
      </c>
      <c r="E21" s="930" t="s">
        <v>76</v>
      </c>
      <c r="F21" s="931" t="s">
        <v>1060</v>
      </c>
      <c r="G21" s="932" t="s">
        <v>77</v>
      </c>
      <c r="H21" s="933" t="s">
        <v>74</v>
      </c>
      <c r="I21" s="934" t="s">
        <v>3603</v>
      </c>
      <c r="J21" s="926" t="s">
        <v>632</v>
      </c>
      <c r="K21" s="926">
        <v>10860</v>
      </c>
      <c r="L21" s="925" t="s">
        <v>1089</v>
      </c>
      <c r="M21" s="925">
        <v>66100</v>
      </c>
      <c r="N21" s="927">
        <v>37865</v>
      </c>
      <c r="O21" s="928">
        <v>40148</v>
      </c>
      <c r="P21" s="927">
        <v>37919</v>
      </c>
      <c r="Q21" s="927">
        <v>39752</v>
      </c>
      <c r="R21" s="927">
        <v>40498</v>
      </c>
      <c r="S21" s="927">
        <v>40498</v>
      </c>
      <c r="T21" s="935" t="s">
        <v>1090</v>
      </c>
      <c r="U21" s="935" t="s">
        <v>859</v>
      </c>
      <c r="V21" s="936">
        <v>1001.3550871559</v>
      </c>
      <c r="W21" s="854"/>
      <c r="X21" s="854"/>
      <c r="Y21" s="854"/>
      <c r="Z21" s="854"/>
      <c r="AA21" s="854"/>
      <c r="AB21" s="854"/>
      <c r="AC21" s="854"/>
      <c r="AD21" s="852"/>
      <c r="AE21" s="852"/>
      <c r="AF21" s="852"/>
      <c r="AG21" s="852"/>
      <c r="AH21" s="852"/>
      <c r="AI21" s="852"/>
      <c r="AJ21" s="852"/>
      <c r="AK21" s="852"/>
      <c r="AL21" s="852"/>
      <c r="AM21" s="852"/>
      <c r="AN21" s="852"/>
      <c r="AO21" s="852"/>
      <c r="AP21" s="854"/>
      <c r="AQ21" s="763"/>
      <c r="AR21" s="766"/>
      <c r="AS21" s="860"/>
      <c r="AT21" s="766"/>
      <c r="AU21" s="861"/>
      <c r="AV21" s="860"/>
    </row>
    <row r="22" spans="1:48" s="696" customFormat="1" ht="12" customHeight="1">
      <c r="A22" s="695"/>
      <c r="B22" s="929" t="s">
        <v>119</v>
      </c>
      <c r="C22" s="929" t="s">
        <v>73</v>
      </c>
      <c r="D22" s="925" t="s">
        <v>815</v>
      </c>
      <c r="E22" s="930" t="s">
        <v>76</v>
      </c>
      <c r="F22" s="931" t="s">
        <v>3596</v>
      </c>
      <c r="G22" s="932" t="s">
        <v>77</v>
      </c>
      <c r="H22" s="933" t="s">
        <v>74</v>
      </c>
      <c r="I22" s="934" t="s">
        <v>816</v>
      </c>
      <c r="J22" s="926" t="s">
        <v>663</v>
      </c>
      <c r="K22" s="926">
        <v>10860</v>
      </c>
      <c r="L22" s="925" t="s">
        <v>1089</v>
      </c>
      <c r="M22" s="925">
        <v>66100</v>
      </c>
      <c r="N22" s="927">
        <v>38322</v>
      </c>
      <c r="O22" s="928">
        <v>40330</v>
      </c>
      <c r="P22" s="927">
        <v>38481</v>
      </c>
      <c r="Q22" s="927">
        <v>39745</v>
      </c>
      <c r="R22" s="927">
        <v>40498</v>
      </c>
      <c r="S22" s="927">
        <v>40498</v>
      </c>
      <c r="T22" s="935" t="s">
        <v>1090</v>
      </c>
      <c r="U22" s="935" t="s">
        <v>859</v>
      </c>
      <c r="V22" s="936">
        <v>1017.2461439811</v>
      </c>
      <c r="W22" s="852"/>
      <c r="X22" s="852"/>
      <c r="Y22" s="852"/>
      <c r="Z22" s="852"/>
      <c r="AA22" s="852"/>
      <c r="AB22" s="852"/>
      <c r="AC22" s="852"/>
      <c r="AD22" s="852"/>
      <c r="AE22" s="852"/>
      <c r="AF22" s="852"/>
      <c r="AG22" s="852"/>
      <c r="AH22" s="852"/>
      <c r="AI22" s="852"/>
      <c r="AJ22" s="852"/>
      <c r="AK22" s="852"/>
      <c r="AL22" s="852"/>
      <c r="AM22" s="852"/>
      <c r="AN22" s="852"/>
      <c r="AO22" s="852"/>
      <c r="AP22" s="854"/>
      <c r="AQ22" s="763"/>
      <c r="AR22" s="766"/>
      <c r="AS22" s="860"/>
      <c r="AT22" s="766"/>
      <c r="AU22" s="861"/>
      <c r="AV22" s="860"/>
    </row>
    <row r="23" spans="1:48" s="696" customFormat="1" ht="12" customHeight="1">
      <c r="A23" s="695"/>
      <c r="B23" s="929" t="s">
        <v>3599</v>
      </c>
      <c r="C23" s="929" t="s">
        <v>73</v>
      </c>
      <c r="D23" s="925" t="s">
        <v>815</v>
      </c>
      <c r="E23" s="930" t="s">
        <v>76</v>
      </c>
      <c r="F23" s="931" t="s">
        <v>1060</v>
      </c>
      <c r="G23" s="932" t="s">
        <v>77</v>
      </c>
      <c r="H23" s="933" t="s">
        <v>74</v>
      </c>
      <c r="I23" s="934" t="s">
        <v>3604</v>
      </c>
      <c r="J23" s="926" t="s">
        <v>663</v>
      </c>
      <c r="K23" s="926">
        <v>10860</v>
      </c>
      <c r="L23" s="925" t="s">
        <v>1089</v>
      </c>
      <c r="M23" s="925">
        <v>66100</v>
      </c>
      <c r="N23" s="927">
        <v>38322</v>
      </c>
      <c r="O23" s="928">
        <v>40330</v>
      </c>
      <c r="P23" s="927">
        <v>38481</v>
      </c>
      <c r="Q23" s="927">
        <v>39745</v>
      </c>
      <c r="R23" s="927">
        <v>40498</v>
      </c>
      <c r="S23" s="927">
        <v>40498</v>
      </c>
      <c r="T23" s="935" t="s">
        <v>1090</v>
      </c>
      <c r="U23" s="935" t="s">
        <v>859</v>
      </c>
      <c r="V23" s="936">
        <v>1017.2461439811</v>
      </c>
      <c r="W23" s="854"/>
      <c r="X23" s="854"/>
      <c r="Y23" s="854"/>
      <c r="Z23" s="854"/>
      <c r="AA23" s="854"/>
      <c r="AB23" s="854"/>
      <c r="AC23" s="854"/>
      <c r="AD23" s="852"/>
      <c r="AE23" s="852"/>
      <c r="AF23" s="852"/>
      <c r="AG23" s="852"/>
      <c r="AH23" s="852"/>
      <c r="AI23" s="852"/>
      <c r="AJ23" s="852"/>
      <c r="AK23" s="852"/>
      <c r="AL23" s="852"/>
      <c r="AM23" s="852"/>
      <c r="AN23" s="852"/>
      <c r="AO23" s="852"/>
      <c r="AP23" s="854"/>
      <c r="AQ23" s="763"/>
      <c r="AR23" s="766"/>
      <c r="AS23" s="860"/>
      <c r="AT23" s="766"/>
      <c r="AU23" s="861"/>
      <c r="AV23" s="860"/>
    </row>
    <row r="24" spans="1:48" s="696" customFormat="1" ht="12" customHeight="1">
      <c r="A24" s="695"/>
      <c r="B24" s="929" t="s">
        <v>119</v>
      </c>
      <c r="C24" s="929" t="s">
        <v>73</v>
      </c>
      <c r="D24" s="925" t="s">
        <v>844</v>
      </c>
      <c r="E24" s="930" t="s">
        <v>76</v>
      </c>
      <c r="F24" s="931" t="s">
        <v>3596</v>
      </c>
      <c r="G24" s="932" t="s">
        <v>78</v>
      </c>
      <c r="H24" s="933" t="s">
        <v>74</v>
      </c>
      <c r="I24" s="934" t="s">
        <v>845</v>
      </c>
      <c r="J24" s="926" t="s">
        <v>665</v>
      </c>
      <c r="K24" s="926">
        <v>10860</v>
      </c>
      <c r="L24" s="925" t="s">
        <v>1089</v>
      </c>
      <c r="M24" s="925">
        <v>66100</v>
      </c>
      <c r="N24" s="914">
        <v>38961</v>
      </c>
      <c r="O24" s="928">
        <v>40148</v>
      </c>
      <c r="P24" s="914">
        <v>39083</v>
      </c>
      <c r="Q24" s="927">
        <v>39813</v>
      </c>
      <c r="R24" s="927">
        <v>40498</v>
      </c>
      <c r="S24" s="927">
        <v>40498</v>
      </c>
      <c r="T24" s="935" t="s">
        <v>1090</v>
      </c>
      <c r="U24" s="935" t="s">
        <v>859</v>
      </c>
      <c r="V24" s="936">
        <v>1001.3550871559</v>
      </c>
      <c r="W24" s="852"/>
      <c r="X24" s="852"/>
      <c r="Y24" s="852"/>
      <c r="Z24" s="852"/>
      <c r="AA24" s="852"/>
      <c r="AB24" s="852"/>
      <c r="AC24" s="852"/>
      <c r="AD24" s="852"/>
      <c r="AE24" s="852"/>
      <c r="AF24" s="852"/>
      <c r="AG24" s="852"/>
      <c r="AH24" s="852"/>
      <c r="AI24" s="852"/>
      <c r="AJ24" s="852"/>
      <c r="AK24" s="852"/>
      <c r="AL24" s="852"/>
      <c r="AM24" s="852"/>
      <c r="AN24" s="852"/>
      <c r="AO24" s="852"/>
      <c r="AP24" s="854"/>
      <c r="AQ24" s="763"/>
      <c r="AR24" s="766"/>
      <c r="AS24" s="860"/>
      <c r="AT24" s="766"/>
      <c r="AU24" s="861"/>
      <c r="AV24" s="860"/>
    </row>
    <row r="25" spans="1:48" s="696" customFormat="1" ht="12" customHeight="1">
      <c r="A25" s="695"/>
      <c r="B25" s="929" t="s">
        <v>119</v>
      </c>
      <c r="C25" s="929" t="s">
        <v>73</v>
      </c>
      <c r="D25" s="925" t="s">
        <v>814</v>
      </c>
      <c r="E25" s="930" t="s">
        <v>76</v>
      </c>
      <c r="F25" s="931" t="s">
        <v>3596</v>
      </c>
      <c r="G25" s="932" t="s">
        <v>77</v>
      </c>
      <c r="H25" s="933" t="s">
        <v>74</v>
      </c>
      <c r="I25" s="934" t="s">
        <v>876</v>
      </c>
      <c r="J25" s="926" t="s">
        <v>633</v>
      </c>
      <c r="K25" s="926">
        <v>10860</v>
      </c>
      <c r="L25" s="925" t="s">
        <v>1089</v>
      </c>
      <c r="M25" s="925">
        <v>66100</v>
      </c>
      <c r="N25" s="927">
        <v>38231</v>
      </c>
      <c r="O25" s="928">
        <v>40330</v>
      </c>
      <c r="P25" s="927">
        <v>38257</v>
      </c>
      <c r="Q25" s="927">
        <v>39752</v>
      </c>
      <c r="R25" s="927">
        <v>40498</v>
      </c>
      <c r="S25" s="927">
        <v>40498</v>
      </c>
      <c r="T25" s="935" t="s">
        <v>1090</v>
      </c>
      <c r="U25" s="935" t="s">
        <v>859</v>
      </c>
      <c r="V25" s="936">
        <v>1017.2461439811</v>
      </c>
      <c r="W25" s="852"/>
      <c r="X25" s="852"/>
      <c r="Y25" s="852"/>
      <c r="Z25" s="852"/>
      <c r="AA25" s="852"/>
      <c r="AB25" s="852"/>
      <c r="AC25" s="852"/>
      <c r="AD25" s="852"/>
      <c r="AE25" s="852"/>
      <c r="AF25" s="852"/>
      <c r="AG25" s="852"/>
      <c r="AH25" s="852"/>
      <c r="AI25" s="852"/>
      <c r="AJ25" s="852"/>
      <c r="AK25" s="852"/>
      <c r="AL25" s="852"/>
      <c r="AM25" s="852"/>
      <c r="AN25" s="852"/>
      <c r="AO25" s="852"/>
      <c r="AP25" s="854"/>
      <c r="AQ25" s="763"/>
      <c r="AR25" s="766"/>
      <c r="AS25" s="860"/>
      <c r="AT25" s="766"/>
      <c r="AU25" s="861"/>
      <c r="AV25" s="860"/>
    </row>
    <row r="26" spans="1:48" s="696" customFormat="1" ht="12" customHeight="1">
      <c r="A26" s="695"/>
      <c r="B26" s="929" t="s">
        <v>3599</v>
      </c>
      <c r="C26" s="929" t="s">
        <v>73</v>
      </c>
      <c r="D26" s="925" t="s">
        <v>814</v>
      </c>
      <c r="E26" s="930" t="s">
        <v>76</v>
      </c>
      <c r="F26" s="931" t="s">
        <v>1060</v>
      </c>
      <c r="G26" s="932" t="s">
        <v>77</v>
      </c>
      <c r="H26" s="933" t="s">
        <v>74</v>
      </c>
      <c r="I26" s="934" t="s">
        <v>3605</v>
      </c>
      <c r="J26" s="926" t="s">
        <v>633</v>
      </c>
      <c r="K26" s="926">
        <v>10860</v>
      </c>
      <c r="L26" s="925" t="s">
        <v>1089</v>
      </c>
      <c r="M26" s="925">
        <v>66100</v>
      </c>
      <c r="N26" s="927">
        <v>38231</v>
      </c>
      <c r="O26" s="928">
        <v>40330</v>
      </c>
      <c r="P26" s="927">
        <v>38257</v>
      </c>
      <c r="Q26" s="927">
        <v>39752</v>
      </c>
      <c r="R26" s="927">
        <v>40498</v>
      </c>
      <c r="S26" s="927">
        <v>40498</v>
      </c>
      <c r="T26" s="935" t="s">
        <v>1090</v>
      </c>
      <c r="U26" s="935" t="s">
        <v>859</v>
      </c>
      <c r="V26" s="936">
        <v>1017.2461439811</v>
      </c>
      <c r="W26" s="854"/>
      <c r="X26" s="854"/>
      <c r="Y26" s="854"/>
      <c r="Z26" s="854"/>
      <c r="AA26" s="854"/>
      <c r="AB26" s="854"/>
      <c r="AC26" s="854"/>
      <c r="AD26" s="852"/>
      <c r="AE26" s="852"/>
      <c r="AF26" s="852"/>
      <c r="AG26" s="852"/>
      <c r="AH26" s="852"/>
      <c r="AI26" s="852"/>
      <c r="AJ26" s="852"/>
      <c r="AK26" s="852"/>
      <c r="AL26" s="852"/>
      <c r="AM26" s="852"/>
      <c r="AN26" s="852"/>
      <c r="AO26" s="852"/>
      <c r="AP26" s="854"/>
      <c r="AQ26" s="763"/>
      <c r="AR26" s="766"/>
      <c r="AS26" s="860"/>
      <c r="AT26" s="766"/>
      <c r="AU26" s="861"/>
      <c r="AV26" s="860"/>
    </row>
    <row r="27" spans="1:48" s="696" customFormat="1" ht="12" customHeight="1">
      <c r="A27" s="695"/>
      <c r="B27" s="929" t="s">
        <v>119</v>
      </c>
      <c r="C27" s="929" t="s">
        <v>73</v>
      </c>
      <c r="D27" s="925" t="s">
        <v>846</v>
      </c>
      <c r="E27" s="930" t="s">
        <v>76</v>
      </c>
      <c r="F27" s="931" t="s">
        <v>3596</v>
      </c>
      <c r="G27" s="932" t="s">
        <v>78</v>
      </c>
      <c r="H27" s="933" t="s">
        <v>74</v>
      </c>
      <c r="I27" s="934" t="s">
        <v>120</v>
      </c>
      <c r="J27" s="926" t="s">
        <v>666</v>
      </c>
      <c r="K27" s="926">
        <v>10860</v>
      </c>
      <c r="L27" s="925" t="s">
        <v>1089</v>
      </c>
      <c r="M27" s="925">
        <v>66100</v>
      </c>
      <c r="N27" s="914">
        <v>38961</v>
      </c>
      <c r="O27" s="928">
        <v>40148</v>
      </c>
      <c r="P27" s="914">
        <v>39083</v>
      </c>
      <c r="Q27" s="927">
        <v>39813</v>
      </c>
      <c r="R27" s="927">
        <v>40498</v>
      </c>
      <c r="S27" s="927">
        <v>40498</v>
      </c>
      <c r="T27" s="935" t="s">
        <v>1090</v>
      </c>
      <c r="U27" s="935" t="s">
        <v>859</v>
      </c>
      <c r="V27" s="936">
        <v>1001.3550871559</v>
      </c>
      <c r="W27" s="852"/>
      <c r="X27" s="852"/>
      <c r="Y27" s="852"/>
      <c r="Z27" s="852"/>
      <c r="AA27" s="852"/>
      <c r="AB27" s="852"/>
      <c r="AC27" s="852"/>
      <c r="AD27" s="852"/>
      <c r="AE27" s="852"/>
      <c r="AF27" s="852"/>
      <c r="AG27" s="852"/>
      <c r="AH27" s="852"/>
      <c r="AI27" s="852"/>
      <c r="AJ27" s="852"/>
      <c r="AK27" s="852"/>
      <c r="AL27" s="852"/>
      <c r="AM27" s="852"/>
      <c r="AN27" s="852"/>
      <c r="AO27" s="852"/>
      <c r="AP27" s="854"/>
      <c r="AQ27" s="763"/>
      <c r="AR27" s="766"/>
      <c r="AS27" s="860"/>
      <c r="AT27" s="766"/>
      <c r="AU27" s="861"/>
      <c r="AV27" s="860"/>
    </row>
    <row r="28" spans="1:48" s="696" customFormat="1" ht="12" customHeight="1">
      <c r="A28" s="695"/>
      <c r="B28" s="929" t="s">
        <v>119</v>
      </c>
      <c r="C28" s="929" t="s">
        <v>73</v>
      </c>
      <c r="D28" s="925" t="s">
        <v>847</v>
      </c>
      <c r="E28" s="930" t="s">
        <v>76</v>
      </c>
      <c r="F28" s="931" t="s">
        <v>3596</v>
      </c>
      <c r="G28" s="932" t="s">
        <v>78</v>
      </c>
      <c r="H28" s="933" t="s">
        <v>74</v>
      </c>
      <c r="I28" s="934" t="s">
        <v>1197</v>
      </c>
      <c r="J28" s="926" t="s">
        <v>667</v>
      </c>
      <c r="K28" s="926">
        <v>10860</v>
      </c>
      <c r="L28" s="925" t="s">
        <v>1089</v>
      </c>
      <c r="M28" s="925">
        <v>66100</v>
      </c>
      <c r="N28" s="914">
        <v>38961</v>
      </c>
      <c r="O28" s="928">
        <v>40148</v>
      </c>
      <c r="P28" s="914">
        <v>39083</v>
      </c>
      <c r="Q28" s="927">
        <v>39813</v>
      </c>
      <c r="R28" s="927">
        <v>40498</v>
      </c>
      <c r="S28" s="927">
        <v>40498</v>
      </c>
      <c r="T28" s="935" t="s">
        <v>1090</v>
      </c>
      <c r="U28" s="935" t="s">
        <v>859</v>
      </c>
      <c r="V28" s="936">
        <v>1001.3550871559</v>
      </c>
      <c r="W28" s="852"/>
      <c r="X28" s="852"/>
      <c r="Y28" s="852"/>
      <c r="Z28" s="852"/>
      <c r="AA28" s="852"/>
      <c r="AB28" s="852"/>
      <c r="AC28" s="852"/>
      <c r="AD28" s="852"/>
      <c r="AE28" s="852"/>
      <c r="AF28" s="852"/>
      <c r="AG28" s="852"/>
      <c r="AH28" s="852"/>
      <c r="AI28" s="852"/>
      <c r="AJ28" s="852"/>
      <c r="AK28" s="852"/>
      <c r="AL28" s="852"/>
      <c r="AM28" s="852"/>
      <c r="AN28" s="852"/>
      <c r="AO28" s="852"/>
      <c r="AP28" s="854"/>
      <c r="AQ28" s="763"/>
      <c r="AR28" s="766"/>
      <c r="AS28" s="860"/>
      <c r="AT28" s="766"/>
      <c r="AU28" s="861"/>
      <c r="AV28" s="860"/>
    </row>
    <row r="29" spans="1:48" s="696" customFormat="1" ht="12" customHeight="1">
      <c r="A29" s="695"/>
      <c r="B29" s="929" t="s">
        <v>119</v>
      </c>
      <c r="C29" s="929" t="s">
        <v>73</v>
      </c>
      <c r="D29" s="925" t="s">
        <v>848</v>
      </c>
      <c r="E29" s="930" t="s">
        <v>76</v>
      </c>
      <c r="F29" s="931" t="s">
        <v>3596</v>
      </c>
      <c r="G29" s="932" t="s">
        <v>78</v>
      </c>
      <c r="H29" s="933" t="s">
        <v>74</v>
      </c>
      <c r="I29" s="934" t="s">
        <v>1198</v>
      </c>
      <c r="J29" s="926" t="s">
        <v>668</v>
      </c>
      <c r="K29" s="926">
        <v>10860</v>
      </c>
      <c r="L29" s="925" t="s">
        <v>1089</v>
      </c>
      <c r="M29" s="925">
        <v>66100</v>
      </c>
      <c r="N29" s="914">
        <v>38961</v>
      </c>
      <c r="O29" s="928">
        <v>40148</v>
      </c>
      <c r="P29" s="914">
        <v>39083</v>
      </c>
      <c r="Q29" s="927">
        <v>39813</v>
      </c>
      <c r="R29" s="927">
        <v>40498</v>
      </c>
      <c r="S29" s="927">
        <v>40498</v>
      </c>
      <c r="T29" s="935" t="s">
        <v>1090</v>
      </c>
      <c r="U29" s="935" t="s">
        <v>859</v>
      </c>
      <c r="V29" s="936">
        <v>1001.3550871559</v>
      </c>
      <c r="W29" s="852"/>
      <c r="X29" s="852"/>
      <c r="Y29" s="852"/>
      <c r="Z29" s="852"/>
      <c r="AA29" s="852"/>
      <c r="AB29" s="852"/>
      <c r="AC29" s="852"/>
      <c r="AD29" s="852"/>
      <c r="AE29" s="852"/>
      <c r="AF29" s="852"/>
      <c r="AG29" s="852"/>
      <c r="AH29" s="852"/>
      <c r="AI29" s="852"/>
      <c r="AJ29" s="852"/>
      <c r="AK29" s="852"/>
      <c r="AL29" s="852"/>
      <c r="AM29" s="852"/>
      <c r="AN29" s="852"/>
      <c r="AO29" s="852"/>
      <c r="AP29" s="854"/>
      <c r="AQ29" s="763"/>
      <c r="AR29" s="766"/>
      <c r="AS29" s="860"/>
      <c r="AT29" s="766"/>
      <c r="AU29" s="861"/>
      <c r="AV29" s="860"/>
    </row>
    <row r="30" spans="1:48" s="696" customFormat="1" ht="12" customHeight="1">
      <c r="A30" s="695"/>
      <c r="B30" s="929" t="s">
        <v>119</v>
      </c>
      <c r="C30" s="929" t="s">
        <v>73</v>
      </c>
      <c r="D30" s="925" t="s">
        <v>849</v>
      </c>
      <c r="E30" s="930" t="s">
        <v>76</v>
      </c>
      <c r="F30" s="931" t="s">
        <v>3596</v>
      </c>
      <c r="G30" s="932" t="s">
        <v>78</v>
      </c>
      <c r="H30" s="933" t="s">
        <v>74</v>
      </c>
      <c r="I30" s="934" t="s">
        <v>1199</v>
      </c>
      <c r="J30" s="926" t="s">
        <v>670</v>
      </c>
      <c r="K30" s="926">
        <v>10860</v>
      </c>
      <c r="L30" s="925" t="s">
        <v>1089</v>
      </c>
      <c r="M30" s="925">
        <v>66100</v>
      </c>
      <c r="N30" s="914">
        <v>38961</v>
      </c>
      <c r="O30" s="928">
        <v>40148</v>
      </c>
      <c r="P30" s="914">
        <v>39083</v>
      </c>
      <c r="Q30" s="927">
        <v>39813</v>
      </c>
      <c r="R30" s="927">
        <v>40498</v>
      </c>
      <c r="S30" s="927">
        <v>40498</v>
      </c>
      <c r="T30" s="935" t="s">
        <v>1090</v>
      </c>
      <c r="U30" s="935" t="s">
        <v>859</v>
      </c>
      <c r="V30" s="936">
        <v>1001.3550871559</v>
      </c>
      <c r="W30" s="852"/>
      <c r="X30" s="852"/>
      <c r="Y30" s="852"/>
      <c r="Z30" s="852"/>
      <c r="AA30" s="852"/>
      <c r="AB30" s="852"/>
      <c r="AC30" s="852"/>
      <c r="AD30" s="852"/>
      <c r="AE30" s="852"/>
      <c r="AF30" s="852"/>
      <c r="AG30" s="852"/>
      <c r="AH30" s="852"/>
      <c r="AI30" s="852"/>
      <c r="AJ30" s="852"/>
      <c r="AK30" s="852"/>
      <c r="AL30" s="852"/>
      <c r="AM30" s="852"/>
      <c r="AN30" s="852"/>
      <c r="AO30" s="852"/>
      <c r="AP30" s="854"/>
      <c r="AQ30" s="763"/>
      <c r="AR30" s="762"/>
      <c r="AS30" s="860"/>
      <c r="AT30" s="766"/>
      <c r="AU30" s="861"/>
      <c r="AV30" s="860"/>
    </row>
    <row r="31" spans="1:48" s="696" customFormat="1" ht="12" customHeight="1">
      <c r="A31" s="695"/>
      <c r="B31" s="929"/>
      <c r="C31" s="929" t="s">
        <v>73</v>
      </c>
      <c r="D31" s="925" t="s">
        <v>80</v>
      </c>
      <c r="E31" s="930" t="s">
        <v>76</v>
      </c>
      <c r="F31" s="931" t="s">
        <v>3595</v>
      </c>
      <c r="G31" s="932" t="s">
        <v>81</v>
      </c>
      <c r="H31" s="933" t="s">
        <v>74</v>
      </c>
      <c r="I31" s="934" t="s">
        <v>79</v>
      </c>
      <c r="J31" s="926"/>
      <c r="K31" s="926">
        <v>10860</v>
      </c>
      <c r="L31" s="925" t="s">
        <v>1091</v>
      </c>
      <c r="M31" s="925">
        <v>66100</v>
      </c>
      <c r="N31" s="927"/>
      <c r="O31" s="928"/>
      <c r="P31" s="927"/>
      <c r="Q31" s="927" t="s">
        <v>1092</v>
      </c>
      <c r="R31" s="927" t="s">
        <v>1092</v>
      </c>
      <c r="S31" s="927" t="s">
        <v>1092</v>
      </c>
      <c r="T31" s="935" t="s">
        <v>1093</v>
      </c>
      <c r="U31" s="935"/>
      <c r="V31" s="903" t="s">
        <v>1123</v>
      </c>
      <c r="W31" s="852"/>
      <c r="X31" s="852"/>
      <c r="Y31" s="852"/>
      <c r="Z31" s="852"/>
      <c r="AA31" s="852"/>
      <c r="AB31" s="852"/>
      <c r="AC31" s="852"/>
      <c r="AD31" s="852"/>
      <c r="AE31" s="852"/>
      <c r="AF31" s="852"/>
      <c r="AG31" s="852"/>
      <c r="AH31" s="852"/>
      <c r="AI31" s="852"/>
      <c r="AJ31" s="852"/>
      <c r="AK31" s="852"/>
      <c r="AL31" s="852"/>
      <c r="AM31" s="852"/>
      <c r="AN31" s="852"/>
      <c r="AO31" s="852"/>
      <c r="AP31" s="854"/>
      <c r="AQ31" s="763"/>
      <c r="AR31" s="762"/>
      <c r="AS31" s="860"/>
      <c r="AT31" s="779">
        <v>361200</v>
      </c>
      <c r="AU31" s="861"/>
      <c r="AV31" s="779">
        <v>361200</v>
      </c>
    </row>
    <row r="32" spans="1:48" s="696" customFormat="1" ht="12" customHeight="1">
      <c r="A32" s="695"/>
      <c r="B32" s="929" t="s">
        <v>119</v>
      </c>
      <c r="C32" s="929" t="s">
        <v>73</v>
      </c>
      <c r="D32" s="925" t="s">
        <v>559</v>
      </c>
      <c r="E32" s="930" t="s">
        <v>188</v>
      </c>
      <c r="F32" s="931" t="s">
        <v>3596</v>
      </c>
      <c r="G32" s="932" t="s">
        <v>78</v>
      </c>
      <c r="H32" s="933" t="s">
        <v>690</v>
      </c>
      <c r="I32" s="934" t="s">
        <v>189</v>
      </c>
      <c r="J32" s="926" t="s">
        <v>629</v>
      </c>
      <c r="K32" s="926">
        <v>10668</v>
      </c>
      <c r="L32" s="925" t="s">
        <v>1095</v>
      </c>
      <c r="M32" s="925">
        <v>66100</v>
      </c>
      <c r="N32" s="927">
        <v>38687</v>
      </c>
      <c r="O32" s="928">
        <v>40330</v>
      </c>
      <c r="P32" s="927">
        <v>38718</v>
      </c>
      <c r="Q32" s="927">
        <v>40543</v>
      </c>
      <c r="R32" s="927" t="s">
        <v>1092</v>
      </c>
      <c r="S32" s="927">
        <v>40543</v>
      </c>
      <c r="T32" s="935" t="s">
        <v>1090</v>
      </c>
      <c r="U32" s="935" t="s">
        <v>859</v>
      </c>
      <c r="V32" s="936">
        <v>1017.2461439811</v>
      </c>
      <c r="W32" s="852"/>
      <c r="X32" s="852"/>
      <c r="Y32" s="852"/>
      <c r="Z32" s="852"/>
      <c r="AA32" s="852"/>
      <c r="AB32" s="852"/>
      <c r="AC32" s="852"/>
      <c r="AD32" s="852"/>
      <c r="AE32" s="852"/>
      <c r="AF32" s="852"/>
      <c r="AG32" s="852"/>
      <c r="AH32" s="852"/>
      <c r="AI32" s="852"/>
      <c r="AJ32" s="852"/>
      <c r="AK32" s="852"/>
      <c r="AL32" s="852"/>
      <c r="AM32" s="852"/>
      <c r="AN32" s="852"/>
      <c r="AO32" s="852"/>
      <c r="AP32" s="854"/>
      <c r="AQ32" s="763"/>
      <c r="AR32" s="762"/>
      <c r="AS32" s="860"/>
      <c r="AT32" s="766"/>
      <c r="AU32" s="861"/>
      <c r="AV32" s="860"/>
    </row>
    <row r="33" spans="1:65" s="696" customFormat="1" ht="12" customHeight="1">
      <c r="A33" s="695"/>
      <c r="B33" s="929"/>
      <c r="C33" s="929" t="s">
        <v>73</v>
      </c>
      <c r="D33" s="925" t="s">
        <v>148</v>
      </c>
      <c r="E33" s="930" t="s">
        <v>188</v>
      </c>
      <c r="F33" s="788" t="s">
        <v>3595</v>
      </c>
      <c r="G33" s="932" t="s">
        <v>81</v>
      </c>
      <c r="H33" s="933" t="s">
        <v>690</v>
      </c>
      <c r="I33" s="934" t="s">
        <v>149</v>
      </c>
      <c r="J33" s="926"/>
      <c r="K33" s="926">
        <v>10668</v>
      </c>
      <c r="L33" s="925" t="s">
        <v>1100</v>
      </c>
      <c r="M33" s="925">
        <v>66100</v>
      </c>
      <c r="N33" s="927"/>
      <c r="O33" s="928"/>
      <c r="P33" s="927"/>
      <c r="Q33" s="927" t="s">
        <v>1092</v>
      </c>
      <c r="R33" s="927" t="s">
        <v>1092</v>
      </c>
      <c r="S33" s="927" t="s">
        <v>1092</v>
      </c>
      <c r="T33" s="935" t="s">
        <v>1093</v>
      </c>
      <c r="U33" s="935"/>
      <c r="V33" s="903" t="s">
        <v>1123</v>
      </c>
      <c r="W33" s="852"/>
      <c r="X33" s="852"/>
      <c r="Y33" s="852"/>
      <c r="Z33" s="852"/>
      <c r="AA33" s="852"/>
      <c r="AB33" s="852"/>
      <c r="AC33" s="852"/>
      <c r="AD33" s="852"/>
      <c r="AE33" s="852"/>
      <c r="AF33" s="852"/>
      <c r="AG33" s="852"/>
      <c r="AH33" s="852"/>
      <c r="AI33" s="852"/>
      <c r="AJ33" s="852"/>
      <c r="AK33" s="852"/>
      <c r="AL33" s="852"/>
      <c r="AM33" s="852"/>
      <c r="AN33" s="852"/>
      <c r="AO33" s="852"/>
      <c r="AP33" s="854"/>
      <c r="AQ33" s="763"/>
      <c r="AR33" s="762"/>
      <c r="AS33" s="860"/>
      <c r="AT33" s="779">
        <v>178800</v>
      </c>
      <c r="AU33" s="861"/>
      <c r="AV33" s="779">
        <v>178800</v>
      </c>
    </row>
    <row r="34" spans="1:65" s="697" customFormat="1" ht="12" customHeight="1">
      <c r="A34" s="695"/>
      <c r="B34" s="929" t="s">
        <v>119</v>
      </c>
      <c r="C34" s="929" t="s">
        <v>73</v>
      </c>
      <c r="D34" s="925" t="s">
        <v>259</v>
      </c>
      <c r="E34" s="930" t="s">
        <v>82</v>
      </c>
      <c r="F34" s="891" t="s">
        <v>3596</v>
      </c>
      <c r="G34" s="932" t="s">
        <v>77</v>
      </c>
      <c r="H34" s="933" t="s">
        <v>153</v>
      </c>
      <c r="I34" s="934" t="s">
        <v>858</v>
      </c>
      <c r="J34" s="926" t="s">
        <v>402</v>
      </c>
      <c r="K34" s="926">
        <v>19022</v>
      </c>
      <c r="L34" s="925" t="s">
        <v>1094</v>
      </c>
      <c r="M34" s="925">
        <v>66100</v>
      </c>
      <c r="N34" s="927">
        <v>38231</v>
      </c>
      <c r="O34" s="928">
        <v>39965</v>
      </c>
      <c r="P34" s="927">
        <v>38261</v>
      </c>
      <c r="Q34" s="927">
        <v>40117</v>
      </c>
      <c r="R34" s="927">
        <v>41306</v>
      </c>
      <c r="S34" s="927">
        <v>41306</v>
      </c>
      <c r="T34" s="935" t="s">
        <v>1090</v>
      </c>
      <c r="U34" s="935" t="s">
        <v>859</v>
      </c>
      <c r="V34" s="938">
        <v>986.12858098868696</v>
      </c>
      <c r="W34" s="854"/>
      <c r="X34" s="854"/>
      <c r="Y34" s="854"/>
      <c r="Z34" s="854"/>
      <c r="AA34" s="854"/>
      <c r="AB34" s="854"/>
      <c r="AC34" s="854"/>
      <c r="AD34" s="854"/>
      <c r="AE34" s="854"/>
      <c r="AF34" s="854"/>
      <c r="AG34" s="854"/>
      <c r="AH34" s="854"/>
      <c r="AI34" s="854"/>
      <c r="AJ34" s="854"/>
      <c r="AK34" s="854"/>
      <c r="AL34" s="854"/>
      <c r="AM34" s="854"/>
      <c r="AN34" s="854"/>
      <c r="AO34" s="854"/>
      <c r="AP34" s="854"/>
      <c r="AQ34" s="763"/>
      <c r="AR34" s="762"/>
      <c r="AS34" s="860"/>
      <c r="AT34" s="765"/>
      <c r="AU34" s="862"/>
      <c r="AV34" s="860"/>
    </row>
    <row r="35" spans="1:65" s="697" customFormat="1" ht="12" customHeight="1">
      <c r="A35" s="695"/>
      <c r="B35" s="929" t="s">
        <v>119</v>
      </c>
      <c r="C35" s="929" t="s">
        <v>73</v>
      </c>
      <c r="D35" s="925" t="s">
        <v>261</v>
      </c>
      <c r="E35" s="930" t="s">
        <v>82</v>
      </c>
      <c r="F35" s="937" t="s">
        <v>3596</v>
      </c>
      <c r="G35" s="932" t="s">
        <v>77</v>
      </c>
      <c r="H35" s="933" t="s">
        <v>153</v>
      </c>
      <c r="I35" s="934" t="s">
        <v>860</v>
      </c>
      <c r="J35" s="926" t="s">
        <v>621</v>
      </c>
      <c r="K35" s="926">
        <v>19022</v>
      </c>
      <c r="L35" s="925" t="s">
        <v>1094</v>
      </c>
      <c r="M35" s="925">
        <v>66100</v>
      </c>
      <c r="N35" s="927">
        <v>37681</v>
      </c>
      <c r="O35" s="928">
        <v>39965</v>
      </c>
      <c r="P35" s="927">
        <v>37739</v>
      </c>
      <c r="Q35" s="927">
        <v>39202</v>
      </c>
      <c r="R35" s="927">
        <v>41306</v>
      </c>
      <c r="S35" s="927">
        <v>41306</v>
      </c>
      <c r="T35" s="935" t="s">
        <v>1090</v>
      </c>
      <c r="U35" s="935" t="s">
        <v>859</v>
      </c>
      <c r="V35" s="938">
        <v>986.12858098868696</v>
      </c>
      <c r="W35" s="854"/>
      <c r="X35" s="854"/>
      <c r="Y35" s="854"/>
      <c r="Z35" s="854"/>
      <c r="AA35" s="854"/>
      <c r="AB35" s="854"/>
      <c r="AC35" s="854"/>
      <c r="AD35" s="854"/>
      <c r="AE35" s="854"/>
      <c r="AF35" s="854"/>
      <c r="AG35" s="854"/>
      <c r="AH35" s="854"/>
      <c r="AI35" s="854"/>
      <c r="AJ35" s="854"/>
      <c r="AK35" s="854"/>
      <c r="AL35" s="854"/>
      <c r="AM35" s="854"/>
      <c r="AN35" s="854"/>
      <c r="AO35" s="854"/>
      <c r="AP35" s="854"/>
      <c r="AQ35" s="763"/>
      <c r="AR35" s="762"/>
      <c r="AS35" s="860"/>
      <c r="AT35" s="765"/>
      <c r="AU35" s="862"/>
      <c r="AV35" s="860"/>
    </row>
    <row r="36" spans="1:65" s="697" customFormat="1" ht="12" customHeight="1">
      <c r="A36" s="695"/>
      <c r="B36" s="929" t="s">
        <v>3599</v>
      </c>
      <c r="C36" s="929" t="s">
        <v>73</v>
      </c>
      <c r="D36" s="925" t="s">
        <v>261</v>
      </c>
      <c r="E36" s="930" t="s">
        <v>82</v>
      </c>
      <c r="F36" s="937" t="s">
        <v>3596</v>
      </c>
      <c r="G36" s="932" t="s">
        <v>77</v>
      </c>
      <c r="H36" s="933" t="s">
        <v>153</v>
      </c>
      <c r="I36" s="934" t="s">
        <v>3606</v>
      </c>
      <c r="J36" s="926" t="s">
        <v>621</v>
      </c>
      <c r="K36" s="926">
        <v>19022</v>
      </c>
      <c r="L36" s="925" t="s">
        <v>1094</v>
      </c>
      <c r="M36" s="925">
        <v>66100</v>
      </c>
      <c r="N36" s="927">
        <v>37681</v>
      </c>
      <c r="O36" s="928">
        <v>39965</v>
      </c>
      <c r="P36" s="927">
        <v>37739</v>
      </c>
      <c r="Q36" s="927">
        <v>39202</v>
      </c>
      <c r="R36" s="927">
        <v>41306</v>
      </c>
      <c r="S36" s="927">
        <v>41306</v>
      </c>
      <c r="T36" s="935" t="s">
        <v>1090</v>
      </c>
      <c r="U36" s="935" t="s">
        <v>859</v>
      </c>
      <c r="V36" s="938">
        <v>986.12858098868696</v>
      </c>
      <c r="W36" s="854"/>
      <c r="X36" s="854"/>
      <c r="Y36" s="854"/>
      <c r="Z36" s="854"/>
      <c r="AA36" s="854"/>
      <c r="AB36" s="854"/>
      <c r="AC36" s="854"/>
      <c r="AD36" s="854"/>
      <c r="AE36" s="854"/>
      <c r="AF36" s="854"/>
      <c r="AG36" s="854"/>
      <c r="AH36" s="854"/>
      <c r="AI36" s="854"/>
      <c r="AJ36" s="854"/>
      <c r="AK36" s="854"/>
      <c r="AL36" s="854"/>
      <c r="AM36" s="854"/>
      <c r="AN36" s="854"/>
      <c r="AO36" s="854"/>
      <c r="AP36" s="854"/>
      <c r="AQ36" s="763"/>
      <c r="AR36" s="762"/>
      <c r="AS36" s="860"/>
      <c r="AT36" s="765"/>
      <c r="AU36" s="862"/>
      <c r="AV36" s="860"/>
    </row>
    <row r="37" spans="1:65" s="697" customFormat="1" ht="12" customHeight="1">
      <c r="A37" s="695"/>
      <c r="B37" s="929" t="s">
        <v>119</v>
      </c>
      <c r="C37" s="929" t="s">
        <v>73</v>
      </c>
      <c r="D37" s="925" t="s">
        <v>263</v>
      </c>
      <c r="E37" s="930" t="s">
        <v>82</v>
      </c>
      <c r="F37" s="931" t="s">
        <v>3596</v>
      </c>
      <c r="G37" s="932" t="s">
        <v>77</v>
      </c>
      <c r="H37" s="933" t="s">
        <v>690</v>
      </c>
      <c r="I37" s="934" t="s">
        <v>861</v>
      </c>
      <c r="J37" s="926" t="s">
        <v>154</v>
      </c>
      <c r="K37" s="926">
        <v>19022</v>
      </c>
      <c r="L37" s="925" t="s">
        <v>1095</v>
      </c>
      <c r="M37" s="925">
        <v>66100</v>
      </c>
      <c r="N37" s="927">
        <v>38777</v>
      </c>
      <c r="O37" s="928">
        <v>39965</v>
      </c>
      <c r="P37" s="927">
        <v>38894</v>
      </c>
      <c r="Q37" s="927">
        <v>39386</v>
      </c>
      <c r="R37" s="927">
        <v>41306</v>
      </c>
      <c r="S37" s="927">
        <v>41306</v>
      </c>
      <c r="T37" s="935" t="s">
        <v>1090</v>
      </c>
      <c r="U37" s="935" t="s">
        <v>859</v>
      </c>
      <c r="V37" s="938">
        <v>986.12858098868696</v>
      </c>
      <c r="W37" s="854"/>
      <c r="X37" s="854"/>
      <c r="Y37" s="854"/>
      <c r="Z37" s="854"/>
      <c r="AA37" s="854"/>
      <c r="AB37" s="854"/>
      <c r="AC37" s="854"/>
      <c r="AD37" s="854"/>
      <c r="AE37" s="854"/>
      <c r="AF37" s="854"/>
      <c r="AG37" s="854"/>
      <c r="AH37" s="854"/>
      <c r="AI37" s="854"/>
      <c r="AJ37" s="854"/>
      <c r="AK37" s="854"/>
      <c r="AL37" s="854"/>
      <c r="AM37" s="854"/>
      <c r="AN37" s="854"/>
      <c r="AO37" s="854"/>
      <c r="AP37" s="854"/>
      <c r="AQ37" s="763"/>
      <c r="AR37" s="762"/>
      <c r="AS37" s="860"/>
      <c r="AT37" s="765"/>
      <c r="AU37" s="862"/>
      <c r="AV37" s="860"/>
    </row>
    <row r="38" spans="1:65" s="697" customFormat="1" ht="12" customHeight="1">
      <c r="A38" s="695"/>
      <c r="B38" s="929" t="s">
        <v>119</v>
      </c>
      <c r="C38" s="929" t="s">
        <v>73</v>
      </c>
      <c r="D38" s="925" t="s">
        <v>266</v>
      </c>
      <c r="E38" s="930" t="s">
        <v>82</v>
      </c>
      <c r="F38" s="931" t="s">
        <v>3596</v>
      </c>
      <c r="G38" s="932" t="s">
        <v>77</v>
      </c>
      <c r="H38" s="933" t="s">
        <v>690</v>
      </c>
      <c r="I38" s="934" t="s">
        <v>862</v>
      </c>
      <c r="J38" s="926" t="s">
        <v>155</v>
      </c>
      <c r="K38" s="926">
        <v>19022</v>
      </c>
      <c r="L38" s="925" t="s">
        <v>1095</v>
      </c>
      <c r="M38" s="925">
        <v>66100</v>
      </c>
      <c r="N38" s="927">
        <v>38777</v>
      </c>
      <c r="O38" s="928">
        <v>39965</v>
      </c>
      <c r="P38" s="927">
        <v>38894</v>
      </c>
      <c r="Q38" s="927">
        <v>39386</v>
      </c>
      <c r="R38" s="927">
        <v>41306</v>
      </c>
      <c r="S38" s="927">
        <v>41306</v>
      </c>
      <c r="T38" s="935" t="s">
        <v>1090</v>
      </c>
      <c r="U38" s="935" t="s">
        <v>859</v>
      </c>
      <c r="V38" s="938">
        <v>986.12858098868696</v>
      </c>
      <c r="W38" s="854"/>
      <c r="X38" s="854"/>
      <c r="Y38" s="854"/>
      <c r="Z38" s="854"/>
      <c r="AA38" s="854"/>
      <c r="AB38" s="854"/>
      <c r="AC38" s="854"/>
      <c r="AD38" s="854"/>
      <c r="AE38" s="854"/>
      <c r="AF38" s="854"/>
      <c r="AG38" s="854"/>
      <c r="AH38" s="854"/>
      <c r="AI38" s="854"/>
      <c r="AJ38" s="854"/>
      <c r="AK38" s="854"/>
      <c r="AL38" s="854"/>
      <c r="AM38" s="854"/>
      <c r="AN38" s="854"/>
      <c r="AO38" s="854"/>
      <c r="AP38" s="854"/>
      <c r="AQ38" s="763"/>
      <c r="AR38" s="762"/>
      <c r="AS38" s="860"/>
      <c r="AT38" s="765"/>
      <c r="AU38" s="862"/>
      <c r="AV38" s="860"/>
    </row>
    <row r="39" spans="1:65" s="695" customFormat="1" ht="12" customHeight="1">
      <c r="B39" s="929" t="s">
        <v>119</v>
      </c>
      <c r="C39" s="929" t="s">
        <v>73</v>
      </c>
      <c r="D39" s="925" t="s">
        <v>267</v>
      </c>
      <c r="E39" s="930" t="s">
        <v>82</v>
      </c>
      <c r="F39" s="931" t="s">
        <v>3596</v>
      </c>
      <c r="G39" s="932" t="s">
        <v>78</v>
      </c>
      <c r="H39" s="933" t="s">
        <v>153</v>
      </c>
      <c r="I39" s="934" t="s">
        <v>863</v>
      </c>
      <c r="J39" s="926" t="s">
        <v>541</v>
      </c>
      <c r="K39" s="926">
        <v>19022</v>
      </c>
      <c r="L39" s="925" t="s">
        <v>1094</v>
      </c>
      <c r="M39" s="925">
        <v>66100</v>
      </c>
      <c r="N39" s="927">
        <v>38322</v>
      </c>
      <c r="O39" s="928">
        <v>39965</v>
      </c>
      <c r="P39" s="927">
        <v>38353</v>
      </c>
      <c r="Q39" s="927">
        <v>39082</v>
      </c>
      <c r="R39" s="927">
        <v>41306</v>
      </c>
      <c r="S39" s="927">
        <v>41306</v>
      </c>
      <c r="T39" s="935" t="s">
        <v>1090</v>
      </c>
      <c r="U39" s="935" t="s">
        <v>859</v>
      </c>
      <c r="V39" s="938">
        <v>986.12858098868696</v>
      </c>
      <c r="W39" s="854"/>
      <c r="X39" s="854"/>
      <c r="Y39" s="854"/>
      <c r="Z39" s="854"/>
      <c r="AA39" s="854"/>
      <c r="AB39" s="854"/>
      <c r="AC39" s="854"/>
      <c r="AD39" s="854"/>
      <c r="AE39" s="854"/>
      <c r="AF39" s="854"/>
      <c r="AG39" s="854"/>
      <c r="AH39" s="854"/>
      <c r="AI39" s="854"/>
      <c r="AJ39" s="854"/>
      <c r="AK39" s="854"/>
      <c r="AL39" s="854"/>
      <c r="AM39" s="854"/>
      <c r="AN39" s="854"/>
      <c r="AO39" s="854"/>
      <c r="AP39" s="854"/>
      <c r="AQ39" s="763"/>
      <c r="AR39" s="762"/>
      <c r="AS39" s="860"/>
      <c r="AT39" s="762"/>
      <c r="AU39" s="861"/>
      <c r="AV39" s="860"/>
    </row>
    <row r="40" spans="1:65" s="695" customFormat="1" ht="12" customHeight="1">
      <c r="B40" s="929" t="s">
        <v>119</v>
      </c>
      <c r="C40" s="929" t="s">
        <v>73</v>
      </c>
      <c r="D40" s="925" t="s">
        <v>979</v>
      </c>
      <c r="E40" s="930" t="s">
        <v>82</v>
      </c>
      <c r="F40" s="931" t="s">
        <v>3596</v>
      </c>
      <c r="G40" s="932" t="s">
        <v>78</v>
      </c>
      <c r="H40" s="933" t="s">
        <v>153</v>
      </c>
      <c r="I40" s="934" t="s">
        <v>864</v>
      </c>
      <c r="J40" s="926" t="s">
        <v>685</v>
      </c>
      <c r="K40" s="926">
        <v>19022</v>
      </c>
      <c r="L40" s="925" t="s">
        <v>1094</v>
      </c>
      <c r="M40" s="925">
        <v>66100</v>
      </c>
      <c r="N40" s="927">
        <v>38322</v>
      </c>
      <c r="O40" s="928">
        <v>39965</v>
      </c>
      <c r="P40" s="927">
        <v>38353</v>
      </c>
      <c r="Q40" s="927">
        <v>39082</v>
      </c>
      <c r="R40" s="927">
        <v>41306</v>
      </c>
      <c r="S40" s="927">
        <v>41306</v>
      </c>
      <c r="T40" s="935" t="s">
        <v>1090</v>
      </c>
      <c r="U40" s="935" t="s">
        <v>859</v>
      </c>
      <c r="V40" s="938">
        <v>986.12858098868696</v>
      </c>
      <c r="W40" s="854"/>
      <c r="X40" s="854"/>
      <c r="Y40" s="854"/>
      <c r="Z40" s="854"/>
      <c r="AA40" s="854"/>
      <c r="AB40" s="854"/>
      <c r="AC40" s="854"/>
      <c r="AD40" s="854"/>
      <c r="AE40" s="854"/>
      <c r="AF40" s="854"/>
      <c r="AG40" s="854"/>
      <c r="AH40" s="854"/>
      <c r="AI40" s="854"/>
      <c r="AJ40" s="854"/>
      <c r="AK40" s="854"/>
      <c r="AL40" s="854"/>
      <c r="AM40" s="854"/>
      <c r="AN40" s="854"/>
      <c r="AO40" s="854"/>
      <c r="AP40" s="854"/>
      <c r="AQ40" s="763"/>
      <c r="AR40" s="762"/>
      <c r="AS40" s="860"/>
      <c r="AT40" s="762"/>
      <c r="AU40" s="861"/>
      <c r="AV40" s="860"/>
    </row>
    <row r="41" spans="1:65" s="695" customFormat="1" ht="12" customHeight="1">
      <c r="B41" s="929" t="s">
        <v>859</v>
      </c>
      <c r="C41" s="929" t="s">
        <v>73</v>
      </c>
      <c r="D41" s="925" t="s">
        <v>979</v>
      </c>
      <c r="E41" s="930" t="s">
        <v>82</v>
      </c>
      <c r="F41" s="931" t="s">
        <v>3596</v>
      </c>
      <c r="G41" s="932" t="s">
        <v>78</v>
      </c>
      <c r="H41" s="933" t="s">
        <v>153</v>
      </c>
      <c r="I41" s="934" t="s">
        <v>1291</v>
      </c>
      <c r="J41" s="926" t="s">
        <v>685</v>
      </c>
      <c r="K41" s="926">
        <v>19022</v>
      </c>
      <c r="L41" s="925" t="s">
        <v>1094</v>
      </c>
      <c r="M41" s="925">
        <v>66100</v>
      </c>
      <c r="N41" s="927">
        <v>38322</v>
      </c>
      <c r="O41" s="928">
        <v>39965</v>
      </c>
      <c r="P41" s="927">
        <v>38353</v>
      </c>
      <c r="Q41" s="927">
        <v>39082</v>
      </c>
      <c r="R41" s="927">
        <v>41306</v>
      </c>
      <c r="S41" s="927">
        <v>41306</v>
      </c>
      <c r="T41" s="935" t="s">
        <v>1090</v>
      </c>
      <c r="U41" s="935" t="s">
        <v>859</v>
      </c>
      <c r="V41" s="938">
        <v>986.12858098868696</v>
      </c>
      <c r="W41" s="854"/>
      <c r="X41" s="854"/>
      <c r="Y41" s="854"/>
      <c r="Z41" s="854"/>
      <c r="AA41" s="854"/>
      <c r="AB41" s="854"/>
      <c r="AC41" s="854"/>
      <c r="AD41" s="854"/>
      <c r="AE41" s="854"/>
      <c r="AF41" s="854"/>
      <c r="AG41" s="854"/>
      <c r="AH41" s="854"/>
      <c r="AI41" s="854"/>
      <c r="AJ41" s="854"/>
      <c r="AK41" s="854"/>
      <c r="AL41" s="854"/>
      <c r="AM41" s="854"/>
      <c r="AN41" s="854"/>
      <c r="AO41" s="854"/>
      <c r="AP41" s="854"/>
      <c r="AQ41" s="763"/>
      <c r="AR41" s="762"/>
      <c r="AS41" s="860"/>
      <c r="AT41" s="762"/>
      <c r="AU41" s="861"/>
      <c r="AV41" s="860"/>
    </row>
    <row r="42" spans="1:65" s="695" customFormat="1" ht="12" customHeight="1">
      <c r="B42" s="929" t="s">
        <v>119</v>
      </c>
      <c r="C42" s="929" t="s">
        <v>73</v>
      </c>
      <c r="D42" s="925" t="s">
        <v>270</v>
      </c>
      <c r="E42" s="930" t="s">
        <v>82</v>
      </c>
      <c r="F42" s="937" t="s">
        <v>3596</v>
      </c>
      <c r="G42" s="932" t="s">
        <v>77</v>
      </c>
      <c r="H42" s="933" t="s">
        <v>156</v>
      </c>
      <c r="I42" s="934" t="s">
        <v>556</v>
      </c>
      <c r="J42" s="926" t="s">
        <v>624</v>
      </c>
      <c r="K42" s="926">
        <v>19022</v>
      </c>
      <c r="L42" s="925" t="s">
        <v>1096</v>
      </c>
      <c r="M42" s="925">
        <v>66100</v>
      </c>
      <c r="N42" s="927">
        <v>37956</v>
      </c>
      <c r="O42" s="928">
        <v>40238</v>
      </c>
      <c r="P42" s="927">
        <v>38088</v>
      </c>
      <c r="Q42" s="927">
        <v>39933</v>
      </c>
      <c r="R42" s="927">
        <v>40120</v>
      </c>
      <c r="S42" s="927">
        <v>40120</v>
      </c>
      <c r="T42" s="935" t="s">
        <v>1090</v>
      </c>
      <c r="U42" s="935" t="s">
        <v>859</v>
      </c>
      <c r="V42" s="936">
        <v>1010.0756441293599</v>
      </c>
      <c r="W42" s="854"/>
      <c r="X42" s="854"/>
      <c r="Y42" s="854"/>
      <c r="Z42" s="854"/>
      <c r="AA42" s="854"/>
      <c r="AB42" s="854"/>
      <c r="AC42" s="854"/>
      <c r="AD42" s="854"/>
      <c r="AE42" s="854"/>
      <c r="AF42" s="854"/>
      <c r="AG42" s="854"/>
      <c r="AH42" s="854"/>
      <c r="AI42" s="854"/>
      <c r="AJ42" s="854"/>
      <c r="AK42" s="854"/>
      <c r="AL42" s="854"/>
      <c r="AM42" s="854"/>
      <c r="AN42" s="854"/>
      <c r="AO42" s="854"/>
      <c r="AP42" s="854"/>
      <c r="AQ42" s="763"/>
      <c r="AR42" s="762"/>
      <c r="AS42" s="860"/>
      <c r="AT42" s="762"/>
      <c r="AU42" s="861"/>
      <c r="AV42" s="860"/>
    </row>
    <row r="43" spans="1:65" s="695" customFormat="1" ht="12" customHeight="1">
      <c r="B43" s="929" t="s">
        <v>3599</v>
      </c>
      <c r="C43" s="929" t="s">
        <v>73</v>
      </c>
      <c r="D43" s="925" t="s">
        <v>270</v>
      </c>
      <c r="E43" s="930" t="s">
        <v>82</v>
      </c>
      <c r="F43" s="937" t="s">
        <v>3596</v>
      </c>
      <c r="G43" s="932" t="s">
        <v>77</v>
      </c>
      <c r="H43" s="933" t="s">
        <v>156</v>
      </c>
      <c r="I43" s="934" t="s">
        <v>3607</v>
      </c>
      <c r="J43" s="926" t="s">
        <v>624</v>
      </c>
      <c r="K43" s="926">
        <v>19022</v>
      </c>
      <c r="L43" s="925" t="s">
        <v>1096</v>
      </c>
      <c r="M43" s="925">
        <v>66100</v>
      </c>
      <c r="N43" s="927">
        <v>37956</v>
      </c>
      <c r="O43" s="928">
        <v>40238</v>
      </c>
      <c r="P43" s="927">
        <v>38088</v>
      </c>
      <c r="Q43" s="927">
        <v>39933</v>
      </c>
      <c r="R43" s="927">
        <v>40120</v>
      </c>
      <c r="S43" s="927">
        <v>40120</v>
      </c>
      <c r="T43" s="935" t="s">
        <v>1090</v>
      </c>
      <c r="U43" s="935" t="s">
        <v>859</v>
      </c>
      <c r="V43" s="936">
        <v>1010.0756441293599</v>
      </c>
      <c r="W43" s="854"/>
      <c r="X43" s="854"/>
      <c r="Y43" s="854"/>
      <c r="Z43" s="854"/>
      <c r="AA43" s="854"/>
      <c r="AB43" s="854"/>
      <c r="AC43" s="854"/>
      <c r="AD43" s="854"/>
      <c r="AE43" s="854"/>
      <c r="AF43" s="854"/>
      <c r="AG43" s="854"/>
      <c r="AH43" s="854"/>
      <c r="AI43" s="854"/>
      <c r="AJ43" s="854"/>
      <c r="AK43" s="854"/>
      <c r="AL43" s="854"/>
      <c r="AM43" s="854"/>
      <c r="AN43" s="854"/>
      <c r="AO43" s="854"/>
      <c r="AP43" s="854"/>
      <c r="AQ43" s="763"/>
      <c r="AR43" s="762"/>
      <c r="AS43" s="860"/>
      <c r="AT43" s="762"/>
      <c r="AU43" s="861"/>
      <c r="AV43" s="860"/>
    </row>
    <row r="44" spans="1:65" s="695" customFormat="1" ht="12" customHeight="1">
      <c r="A44" s="698" t="s">
        <v>1145</v>
      </c>
      <c r="B44" s="929" t="s">
        <v>119</v>
      </c>
      <c r="C44" s="929" t="s">
        <v>73</v>
      </c>
      <c r="D44" s="925" t="s">
        <v>268</v>
      </c>
      <c r="E44" s="930" t="s">
        <v>82</v>
      </c>
      <c r="F44" s="931" t="s">
        <v>3596</v>
      </c>
      <c r="G44" s="932" t="s">
        <v>78</v>
      </c>
      <c r="H44" s="933" t="s">
        <v>156</v>
      </c>
      <c r="I44" s="934" t="s">
        <v>557</v>
      </c>
      <c r="J44" s="926" t="s">
        <v>628</v>
      </c>
      <c r="K44" s="926">
        <v>19022</v>
      </c>
      <c r="L44" s="925" t="s">
        <v>1096</v>
      </c>
      <c r="M44" s="925">
        <v>66100</v>
      </c>
      <c r="N44" s="927">
        <v>38322</v>
      </c>
      <c r="O44" s="928">
        <v>40238</v>
      </c>
      <c r="P44" s="927">
        <v>38353</v>
      </c>
      <c r="Q44" s="927">
        <v>39082</v>
      </c>
      <c r="R44" s="927">
        <v>40120</v>
      </c>
      <c r="S44" s="927">
        <v>40120</v>
      </c>
      <c r="T44" s="935" t="s">
        <v>1090</v>
      </c>
      <c r="U44" s="935" t="s">
        <v>859</v>
      </c>
      <c r="V44" s="936">
        <v>1010.0756441293599</v>
      </c>
      <c r="W44" s="854"/>
      <c r="X44" s="854"/>
      <c r="Y44" s="854"/>
      <c r="Z44" s="854"/>
      <c r="AA44" s="854"/>
      <c r="AB44" s="854"/>
      <c r="AC44" s="854"/>
      <c r="AD44" s="854"/>
      <c r="AE44" s="854"/>
      <c r="AF44" s="854"/>
      <c r="AG44" s="854"/>
      <c r="AH44" s="854"/>
      <c r="AI44" s="854"/>
      <c r="AJ44" s="854"/>
      <c r="AK44" s="854"/>
      <c r="AL44" s="854"/>
      <c r="AM44" s="854"/>
      <c r="AN44" s="854"/>
      <c r="AO44" s="854"/>
      <c r="AP44" s="854"/>
      <c r="AQ44" s="763"/>
      <c r="AR44" s="762"/>
      <c r="AS44" s="860"/>
      <c r="AT44" s="762"/>
      <c r="AU44" s="861"/>
      <c r="AV44" s="860"/>
    </row>
    <row r="45" spans="1:65" s="695" customFormat="1" ht="12" customHeight="1">
      <c r="B45" s="929" t="s">
        <v>119</v>
      </c>
      <c r="C45" s="929" t="s">
        <v>73</v>
      </c>
      <c r="D45" s="925" t="s">
        <v>260</v>
      </c>
      <c r="E45" s="930" t="s">
        <v>82</v>
      </c>
      <c r="F45" s="931" t="s">
        <v>3596</v>
      </c>
      <c r="G45" s="932" t="s">
        <v>77</v>
      </c>
      <c r="H45" s="933" t="s">
        <v>153</v>
      </c>
      <c r="I45" s="934" t="s">
        <v>550</v>
      </c>
      <c r="J45" s="926" t="s">
        <v>620</v>
      </c>
      <c r="K45" s="926">
        <v>19022</v>
      </c>
      <c r="L45" s="925" t="s">
        <v>1094</v>
      </c>
      <c r="M45" s="925">
        <v>66100</v>
      </c>
      <c r="N45" s="927">
        <v>38322</v>
      </c>
      <c r="O45" s="928">
        <v>39965</v>
      </c>
      <c r="P45" s="927">
        <v>38474</v>
      </c>
      <c r="Q45" s="927">
        <v>39381</v>
      </c>
      <c r="R45" s="927">
        <v>41306</v>
      </c>
      <c r="S45" s="927">
        <v>41306</v>
      </c>
      <c r="T45" s="935" t="s">
        <v>1090</v>
      </c>
      <c r="U45" s="935" t="s">
        <v>859</v>
      </c>
      <c r="V45" s="938">
        <v>986.12858098868696</v>
      </c>
      <c r="W45" s="854"/>
      <c r="X45" s="854"/>
      <c r="Y45" s="854"/>
      <c r="Z45" s="854"/>
      <c r="AA45" s="854"/>
      <c r="AB45" s="854"/>
      <c r="AC45" s="854"/>
      <c r="AD45" s="854"/>
      <c r="AE45" s="854"/>
      <c r="AF45" s="854"/>
      <c r="AG45" s="854"/>
      <c r="AH45" s="854"/>
      <c r="AI45" s="854"/>
      <c r="AJ45" s="854"/>
      <c r="AK45" s="854"/>
      <c r="AL45" s="854"/>
      <c r="AM45" s="854"/>
      <c r="AN45" s="854"/>
      <c r="AO45" s="854"/>
      <c r="AP45" s="854"/>
      <c r="AQ45" s="763"/>
      <c r="AR45" s="762"/>
      <c r="AS45" s="860"/>
      <c r="AT45" s="762"/>
      <c r="AU45" s="861"/>
      <c r="AV45" s="860"/>
    </row>
    <row r="46" spans="1:65" s="695" customFormat="1" ht="12" customHeight="1">
      <c r="B46" s="929" t="s">
        <v>119</v>
      </c>
      <c r="C46" s="929" t="s">
        <v>73</v>
      </c>
      <c r="D46" s="925" t="s">
        <v>262</v>
      </c>
      <c r="E46" s="930" t="s">
        <v>82</v>
      </c>
      <c r="F46" s="931" t="s">
        <v>3596</v>
      </c>
      <c r="G46" s="932" t="s">
        <v>77</v>
      </c>
      <c r="H46" s="933" t="s">
        <v>153</v>
      </c>
      <c r="I46" s="934" t="s">
        <v>551</v>
      </c>
      <c r="J46" s="926" t="s">
        <v>622</v>
      </c>
      <c r="K46" s="926">
        <v>19022</v>
      </c>
      <c r="L46" s="925" t="s">
        <v>1094</v>
      </c>
      <c r="M46" s="925">
        <v>66100</v>
      </c>
      <c r="N46" s="927">
        <v>37681</v>
      </c>
      <c r="O46" s="928">
        <v>39965</v>
      </c>
      <c r="P46" s="927">
        <v>37739</v>
      </c>
      <c r="Q46" s="927">
        <v>39201</v>
      </c>
      <c r="R46" s="927">
        <v>41306</v>
      </c>
      <c r="S46" s="927">
        <v>41306</v>
      </c>
      <c r="T46" s="935" t="s">
        <v>1090</v>
      </c>
      <c r="U46" s="935" t="s">
        <v>859</v>
      </c>
      <c r="V46" s="938">
        <v>986.12858098868696</v>
      </c>
      <c r="W46" s="854"/>
      <c r="X46" s="854"/>
      <c r="Y46" s="854"/>
      <c r="Z46" s="854"/>
      <c r="AA46" s="854"/>
      <c r="AB46" s="854"/>
      <c r="AC46" s="854"/>
      <c r="AD46" s="854"/>
      <c r="AE46" s="854"/>
      <c r="AF46" s="854"/>
      <c r="AG46" s="854"/>
      <c r="AH46" s="854"/>
      <c r="AI46" s="854"/>
      <c r="AJ46" s="854"/>
      <c r="AK46" s="854"/>
      <c r="AL46" s="854"/>
      <c r="AM46" s="854"/>
      <c r="AN46" s="854"/>
      <c r="AO46" s="854"/>
      <c r="AP46" s="854"/>
      <c r="AQ46" s="763"/>
      <c r="AR46" s="762"/>
      <c r="AS46" s="860"/>
      <c r="AT46" s="762"/>
      <c r="AU46" s="863"/>
      <c r="AV46" s="860"/>
    </row>
    <row r="47" spans="1:65" s="696" customFormat="1" ht="12" customHeight="1">
      <c r="A47" s="695"/>
      <c r="B47" s="929" t="s">
        <v>3599</v>
      </c>
      <c r="C47" s="929" t="s">
        <v>73</v>
      </c>
      <c r="D47" s="925" t="s">
        <v>262</v>
      </c>
      <c r="E47" s="930" t="s">
        <v>82</v>
      </c>
      <c r="F47" s="931" t="s">
        <v>3596</v>
      </c>
      <c r="G47" s="932" t="s">
        <v>77</v>
      </c>
      <c r="H47" s="933" t="s">
        <v>153</v>
      </c>
      <c r="I47" s="934" t="s">
        <v>3608</v>
      </c>
      <c r="J47" s="926" t="s">
        <v>622</v>
      </c>
      <c r="K47" s="926">
        <v>19022</v>
      </c>
      <c r="L47" s="925" t="s">
        <v>1094</v>
      </c>
      <c r="M47" s="925">
        <v>66100</v>
      </c>
      <c r="N47" s="927">
        <v>37681</v>
      </c>
      <c r="O47" s="928">
        <v>39965</v>
      </c>
      <c r="P47" s="927">
        <v>37739</v>
      </c>
      <c r="Q47" s="927">
        <v>39201</v>
      </c>
      <c r="R47" s="927">
        <v>41306</v>
      </c>
      <c r="S47" s="927">
        <v>41306</v>
      </c>
      <c r="T47" s="935" t="s">
        <v>1090</v>
      </c>
      <c r="U47" s="935" t="s">
        <v>859</v>
      </c>
      <c r="V47" s="938">
        <v>986.12858098868696</v>
      </c>
      <c r="W47" s="854"/>
      <c r="X47" s="854"/>
      <c r="Y47" s="854"/>
      <c r="Z47" s="854"/>
      <c r="AA47" s="854"/>
      <c r="AB47" s="854"/>
      <c r="AC47" s="854"/>
      <c r="AD47" s="854"/>
      <c r="AE47" s="854"/>
      <c r="AF47" s="854"/>
      <c r="AG47" s="854"/>
      <c r="AH47" s="854"/>
      <c r="AI47" s="854"/>
      <c r="AJ47" s="854"/>
      <c r="AK47" s="854"/>
      <c r="AL47" s="854"/>
      <c r="AM47" s="854"/>
      <c r="AN47" s="854"/>
      <c r="AO47" s="854"/>
      <c r="AP47" s="854"/>
      <c r="AQ47" s="763"/>
      <c r="AR47" s="762"/>
      <c r="AS47" s="860"/>
      <c r="AT47" s="766"/>
      <c r="AU47" s="861"/>
      <c r="AV47" s="860"/>
      <c r="AW47" s="695"/>
      <c r="AX47" s="695"/>
      <c r="AY47" s="695"/>
      <c r="AZ47" s="695"/>
      <c r="BA47" s="695"/>
      <c r="BB47" s="695"/>
      <c r="BC47" s="695"/>
      <c r="BD47" s="695"/>
      <c r="BE47" s="695"/>
      <c r="BF47" s="695"/>
      <c r="BG47" s="695"/>
      <c r="BH47" s="695"/>
      <c r="BI47" s="695"/>
      <c r="BJ47" s="695"/>
      <c r="BK47" s="695"/>
      <c r="BL47" s="695"/>
      <c r="BM47" s="695"/>
    </row>
    <row r="48" spans="1:65" s="696" customFormat="1" ht="12" customHeight="1">
      <c r="A48" s="695"/>
      <c r="B48" s="929" t="s">
        <v>119</v>
      </c>
      <c r="C48" s="929" t="s">
        <v>73</v>
      </c>
      <c r="D48" s="925" t="s">
        <v>264</v>
      </c>
      <c r="E48" s="930" t="s">
        <v>82</v>
      </c>
      <c r="F48" s="931" t="s">
        <v>3596</v>
      </c>
      <c r="G48" s="932" t="s">
        <v>77</v>
      </c>
      <c r="H48" s="933" t="s">
        <v>690</v>
      </c>
      <c r="I48" s="934" t="s">
        <v>553</v>
      </c>
      <c r="J48" s="926" t="s">
        <v>121</v>
      </c>
      <c r="K48" s="926">
        <v>19022</v>
      </c>
      <c r="L48" s="925" t="s">
        <v>1095</v>
      </c>
      <c r="M48" s="925">
        <v>66100</v>
      </c>
      <c r="N48" s="927">
        <v>38777</v>
      </c>
      <c r="O48" s="928">
        <v>39965</v>
      </c>
      <c r="P48" s="927">
        <v>38894</v>
      </c>
      <c r="Q48" s="927">
        <v>39386</v>
      </c>
      <c r="R48" s="927">
        <v>41306</v>
      </c>
      <c r="S48" s="927">
        <v>41306</v>
      </c>
      <c r="T48" s="935" t="s">
        <v>1090</v>
      </c>
      <c r="U48" s="935" t="s">
        <v>859</v>
      </c>
      <c r="V48" s="938">
        <v>986.12858098868696</v>
      </c>
      <c r="W48" s="854"/>
      <c r="X48" s="854"/>
      <c r="Y48" s="854"/>
      <c r="Z48" s="854"/>
      <c r="AA48" s="854"/>
      <c r="AB48" s="854"/>
      <c r="AC48" s="854"/>
      <c r="AD48" s="854"/>
      <c r="AE48" s="854"/>
      <c r="AF48" s="854"/>
      <c r="AG48" s="854"/>
      <c r="AH48" s="854"/>
      <c r="AI48" s="854"/>
      <c r="AJ48" s="854"/>
      <c r="AK48" s="854"/>
      <c r="AL48" s="854"/>
      <c r="AM48" s="854"/>
      <c r="AN48" s="854"/>
      <c r="AO48" s="854"/>
      <c r="AP48" s="854"/>
      <c r="AQ48" s="763"/>
      <c r="AR48" s="762"/>
      <c r="AS48" s="860"/>
      <c r="AT48" s="766"/>
      <c r="AU48" s="861"/>
      <c r="AV48" s="860"/>
      <c r="AW48" s="695"/>
      <c r="AX48" s="695"/>
      <c r="AY48" s="695"/>
      <c r="AZ48" s="695"/>
      <c r="BA48" s="695"/>
      <c r="BB48" s="695"/>
      <c r="BC48" s="695"/>
      <c r="BD48" s="695"/>
      <c r="BE48" s="695"/>
      <c r="BF48" s="695"/>
      <c r="BG48" s="695"/>
      <c r="BH48" s="695"/>
      <c r="BI48" s="695"/>
      <c r="BJ48" s="695"/>
      <c r="BK48" s="695"/>
      <c r="BL48" s="695"/>
      <c r="BM48" s="695"/>
    </row>
    <row r="49" spans="1:65" s="696" customFormat="1" ht="12" customHeight="1">
      <c r="A49" s="695"/>
      <c r="B49" s="929" t="s">
        <v>119</v>
      </c>
      <c r="C49" s="929" t="s">
        <v>73</v>
      </c>
      <c r="D49" s="925" t="s">
        <v>265</v>
      </c>
      <c r="E49" s="930" t="s">
        <v>82</v>
      </c>
      <c r="F49" s="931" t="s">
        <v>3596</v>
      </c>
      <c r="G49" s="932" t="s">
        <v>77</v>
      </c>
      <c r="H49" s="933" t="s">
        <v>690</v>
      </c>
      <c r="I49" s="934" t="s">
        <v>554</v>
      </c>
      <c r="J49" s="926" t="s">
        <v>122</v>
      </c>
      <c r="K49" s="926">
        <v>19022</v>
      </c>
      <c r="L49" s="925" t="s">
        <v>1095</v>
      </c>
      <c r="M49" s="925">
        <v>66100</v>
      </c>
      <c r="N49" s="927">
        <v>38777</v>
      </c>
      <c r="O49" s="928">
        <v>39965</v>
      </c>
      <c r="P49" s="927">
        <v>38894</v>
      </c>
      <c r="Q49" s="927">
        <v>39386</v>
      </c>
      <c r="R49" s="927">
        <v>41306</v>
      </c>
      <c r="S49" s="927">
        <v>41306</v>
      </c>
      <c r="T49" s="935" t="s">
        <v>1090</v>
      </c>
      <c r="U49" s="935" t="s">
        <v>859</v>
      </c>
      <c r="V49" s="938">
        <v>986.12858098868696</v>
      </c>
      <c r="W49" s="854"/>
      <c r="X49" s="854"/>
      <c r="Y49" s="854"/>
      <c r="Z49" s="854"/>
      <c r="AA49" s="854"/>
      <c r="AB49" s="854"/>
      <c r="AC49" s="854"/>
      <c r="AD49" s="854"/>
      <c r="AE49" s="854"/>
      <c r="AF49" s="854"/>
      <c r="AG49" s="854"/>
      <c r="AH49" s="854"/>
      <c r="AI49" s="854"/>
      <c r="AJ49" s="854"/>
      <c r="AK49" s="854"/>
      <c r="AL49" s="854"/>
      <c r="AM49" s="854"/>
      <c r="AN49" s="854"/>
      <c r="AO49" s="854"/>
      <c r="AP49" s="854"/>
      <c r="AQ49" s="763"/>
      <c r="AR49" s="762"/>
      <c r="AS49" s="860"/>
      <c r="AT49" s="766"/>
      <c r="AU49" s="861"/>
      <c r="AV49" s="860"/>
      <c r="AW49" s="695"/>
      <c r="AX49" s="695"/>
      <c r="AY49" s="695"/>
      <c r="AZ49" s="695"/>
      <c r="BA49" s="695"/>
      <c r="BB49" s="695"/>
      <c r="BC49" s="695"/>
      <c r="BD49" s="695"/>
      <c r="BE49" s="695"/>
      <c r="BF49" s="695"/>
      <c r="BG49" s="695"/>
      <c r="BH49" s="695"/>
      <c r="BI49" s="695"/>
      <c r="BJ49" s="695"/>
      <c r="BK49" s="695"/>
      <c r="BL49" s="695"/>
      <c r="BM49" s="695"/>
    </row>
    <row r="50" spans="1:65" s="696" customFormat="1" ht="12" customHeight="1">
      <c r="A50" s="695"/>
      <c r="B50" s="929" t="s">
        <v>119</v>
      </c>
      <c r="C50" s="929" t="s">
        <v>73</v>
      </c>
      <c r="D50" s="925" t="s">
        <v>269</v>
      </c>
      <c r="E50" s="930" t="s">
        <v>82</v>
      </c>
      <c r="F50" s="931" t="s">
        <v>3596</v>
      </c>
      <c r="G50" s="932" t="s">
        <v>77</v>
      </c>
      <c r="H50" s="933" t="s">
        <v>156</v>
      </c>
      <c r="I50" s="934" t="s">
        <v>555</v>
      </c>
      <c r="J50" s="926" t="s">
        <v>623</v>
      </c>
      <c r="K50" s="926">
        <v>19022</v>
      </c>
      <c r="L50" s="925" t="s">
        <v>1096</v>
      </c>
      <c r="M50" s="925">
        <v>66100</v>
      </c>
      <c r="N50" s="927">
        <v>37956</v>
      </c>
      <c r="O50" s="928">
        <v>40238</v>
      </c>
      <c r="P50" s="927">
        <v>38088</v>
      </c>
      <c r="Q50" s="927">
        <v>39933</v>
      </c>
      <c r="R50" s="927">
        <v>40120</v>
      </c>
      <c r="S50" s="927">
        <v>40120</v>
      </c>
      <c r="T50" s="935" t="s">
        <v>1090</v>
      </c>
      <c r="U50" s="935" t="s">
        <v>859</v>
      </c>
      <c r="V50" s="936">
        <v>1010.0756441293599</v>
      </c>
      <c r="W50" s="854"/>
      <c r="X50" s="854"/>
      <c r="Y50" s="854"/>
      <c r="Z50" s="854"/>
      <c r="AA50" s="854"/>
      <c r="AB50" s="854"/>
      <c r="AC50" s="854"/>
      <c r="AD50" s="854"/>
      <c r="AE50" s="854"/>
      <c r="AF50" s="854"/>
      <c r="AG50" s="854"/>
      <c r="AH50" s="854"/>
      <c r="AI50" s="854"/>
      <c r="AJ50" s="854"/>
      <c r="AK50" s="854"/>
      <c r="AL50" s="854"/>
      <c r="AM50" s="854"/>
      <c r="AN50" s="854"/>
      <c r="AO50" s="854"/>
      <c r="AP50" s="854"/>
      <c r="AQ50" s="763"/>
      <c r="AR50" s="762"/>
      <c r="AS50" s="860"/>
      <c r="AT50" s="766"/>
      <c r="AU50" s="861"/>
      <c r="AV50" s="860"/>
      <c r="AW50" s="695"/>
      <c r="AX50" s="695"/>
      <c r="AY50" s="695"/>
      <c r="AZ50" s="695"/>
      <c r="BA50" s="695"/>
      <c r="BB50" s="695"/>
      <c r="BC50" s="695"/>
      <c r="BD50" s="695"/>
      <c r="BE50" s="695"/>
      <c r="BF50" s="695"/>
      <c r="BG50" s="695"/>
      <c r="BH50" s="695"/>
      <c r="BI50" s="695"/>
      <c r="BJ50" s="695"/>
      <c r="BK50" s="695"/>
      <c r="BL50" s="695"/>
      <c r="BM50" s="695"/>
    </row>
    <row r="51" spans="1:65" s="696" customFormat="1" ht="12" customHeight="1">
      <c r="A51" s="695"/>
      <c r="B51" s="929" t="s">
        <v>3599</v>
      </c>
      <c r="C51" s="929" t="s">
        <v>73</v>
      </c>
      <c r="D51" s="925" t="s">
        <v>269</v>
      </c>
      <c r="E51" s="930" t="s">
        <v>82</v>
      </c>
      <c r="F51" s="931" t="s">
        <v>3596</v>
      </c>
      <c r="G51" s="932" t="s">
        <v>77</v>
      </c>
      <c r="H51" s="933" t="s">
        <v>156</v>
      </c>
      <c r="I51" s="934" t="s">
        <v>3609</v>
      </c>
      <c r="J51" s="926" t="s">
        <v>623</v>
      </c>
      <c r="K51" s="926">
        <v>19022</v>
      </c>
      <c r="L51" s="925" t="s">
        <v>1096</v>
      </c>
      <c r="M51" s="925">
        <v>66100</v>
      </c>
      <c r="N51" s="927">
        <v>37956</v>
      </c>
      <c r="O51" s="928">
        <v>40238</v>
      </c>
      <c r="P51" s="927">
        <v>38088</v>
      </c>
      <c r="Q51" s="927">
        <v>39933</v>
      </c>
      <c r="R51" s="927">
        <v>40120</v>
      </c>
      <c r="S51" s="927">
        <v>40120</v>
      </c>
      <c r="T51" s="935" t="s">
        <v>1090</v>
      </c>
      <c r="U51" s="935" t="s">
        <v>859</v>
      </c>
      <c r="V51" s="936">
        <v>1010.0756441293599</v>
      </c>
      <c r="W51" s="854"/>
      <c r="X51" s="854"/>
      <c r="Y51" s="854"/>
      <c r="Z51" s="854"/>
      <c r="AA51" s="854"/>
      <c r="AB51" s="854"/>
      <c r="AC51" s="854"/>
      <c r="AD51" s="854"/>
      <c r="AE51" s="854"/>
      <c r="AF51" s="854"/>
      <c r="AG51" s="854"/>
      <c r="AH51" s="854"/>
      <c r="AI51" s="854"/>
      <c r="AJ51" s="854"/>
      <c r="AK51" s="854"/>
      <c r="AL51" s="854"/>
      <c r="AM51" s="854"/>
      <c r="AN51" s="854"/>
      <c r="AO51" s="854"/>
      <c r="AP51" s="854"/>
      <c r="AQ51" s="763"/>
      <c r="AR51" s="762"/>
      <c r="AS51" s="860"/>
      <c r="AT51" s="762"/>
      <c r="AU51" s="861"/>
      <c r="AV51" s="860"/>
      <c r="AW51" s="695"/>
      <c r="AX51" s="695"/>
      <c r="AY51" s="695"/>
      <c r="AZ51" s="695"/>
      <c r="BA51" s="695"/>
      <c r="BB51" s="695"/>
      <c r="BC51" s="695"/>
      <c r="BD51" s="695"/>
      <c r="BE51" s="695"/>
      <c r="BF51" s="695"/>
      <c r="BG51" s="695"/>
      <c r="BH51" s="695"/>
      <c r="BI51" s="695"/>
      <c r="BJ51" s="695"/>
      <c r="BK51" s="695"/>
      <c r="BL51" s="695"/>
      <c r="BM51" s="695"/>
    </row>
    <row r="52" spans="1:65" s="696" customFormat="1" ht="12" customHeight="1">
      <c r="A52" s="695"/>
      <c r="B52" s="929" t="s">
        <v>119</v>
      </c>
      <c r="C52" s="929" t="s">
        <v>73</v>
      </c>
      <c r="D52" s="925" t="s">
        <v>1278</v>
      </c>
      <c r="E52" s="930" t="s">
        <v>82</v>
      </c>
      <c r="F52" s="931" t="s">
        <v>3596</v>
      </c>
      <c r="G52" s="932" t="s">
        <v>77</v>
      </c>
      <c r="H52" s="933" t="s">
        <v>153</v>
      </c>
      <c r="I52" s="934" t="s">
        <v>552</v>
      </c>
      <c r="J52" s="926" t="s">
        <v>618</v>
      </c>
      <c r="K52" s="926">
        <v>19022</v>
      </c>
      <c r="L52" s="925" t="s">
        <v>1094</v>
      </c>
      <c r="M52" s="925">
        <v>66100</v>
      </c>
      <c r="N52" s="927">
        <v>37681</v>
      </c>
      <c r="O52" s="928">
        <v>39965</v>
      </c>
      <c r="P52" s="927">
        <v>37739</v>
      </c>
      <c r="Q52" s="927">
        <v>39386</v>
      </c>
      <c r="R52" s="927">
        <v>41306</v>
      </c>
      <c r="S52" s="927">
        <v>41306</v>
      </c>
      <c r="T52" s="935" t="s">
        <v>1090</v>
      </c>
      <c r="U52" s="935" t="s">
        <v>859</v>
      </c>
      <c r="V52" s="938">
        <v>986.12858098868696</v>
      </c>
      <c r="W52" s="854"/>
      <c r="X52" s="854"/>
      <c r="Y52" s="854"/>
      <c r="Z52" s="854"/>
      <c r="AA52" s="854"/>
      <c r="AB52" s="854"/>
      <c r="AC52" s="854"/>
      <c r="AD52" s="854"/>
      <c r="AE52" s="854"/>
      <c r="AF52" s="854"/>
      <c r="AG52" s="854"/>
      <c r="AH52" s="854"/>
      <c r="AI52" s="854"/>
      <c r="AJ52" s="854"/>
      <c r="AK52" s="854"/>
      <c r="AL52" s="854"/>
      <c r="AM52" s="854"/>
      <c r="AN52" s="854"/>
      <c r="AO52" s="854"/>
      <c r="AP52" s="854"/>
      <c r="AQ52" s="763"/>
      <c r="AR52" s="762"/>
      <c r="AS52" s="860"/>
      <c r="AT52" s="762"/>
      <c r="AU52" s="861"/>
      <c r="AV52" s="860"/>
      <c r="AW52" s="695"/>
      <c r="AX52" s="695"/>
      <c r="AY52" s="695"/>
      <c r="AZ52" s="695"/>
      <c r="BA52" s="695"/>
      <c r="BB52" s="695"/>
      <c r="BC52" s="695"/>
      <c r="BD52" s="695"/>
      <c r="BE52" s="695"/>
      <c r="BF52" s="695"/>
      <c r="BG52" s="695"/>
      <c r="BH52" s="695"/>
      <c r="BI52" s="695"/>
      <c r="BJ52" s="695"/>
      <c r="BK52" s="695"/>
      <c r="BL52" s="695"/>
      <c r="BM52" s="695"/>
    </row>
    <row r="53" spans="1:65" s="696" customFormat="1" ht="12" customHeight="1">
      <c r="A53" s="695"/>
      <c r="B53" s="929" t="s">
        <v>119</v>
      </c>
      <c r="C53" s="929" t="s">
        <v>73</v>
      </c>
      <c r="D53" s="925" t="s">
        <v>1279</v>
      </c>
      <c r="E53" s="930" t="s">
        <v>82</v>
      </c>
      <c r="F53" s="931" t="s">
        <v>3596</v>
      </c>
      <c r="G53" s="932" t="s">
        <v>77</v>
      </c>
      <c r="H53" s="933" t="s">
        <v>153</v>
      </c>
      <c r="I53" s="934" t="s">
        <v>995</v>
      </c>
      <c r="J53" s="926" t="s">
        <v>996</v>
      </c>
      <c r="K53" s="926">
        <v>19022</v>
      </c>
      <c r="L53" s="925" t="s">
        <v>1094</v>
      </c>
      <c r="M53" s="925">
        <v>66100</v>
      </c>
      <c r="N53" s="927"/>
      <c r="O53" s="928">
        <v>41699</v>
      </c>
      <c r="P53" s="927">
        <v>41699</v>
      </c>
      <c r="Q53" s="927">
        <v>42916</v>
      </c>
      <c r="R53" s="927">
        <v>42916</v>
      </c>
      <c r="S53" s="927">
        <v>42916</v>
      </c>
      <c r="T53" s="935" t="s">
        <v>1090</v>
      </c>
      <c r="U53" s="935" t="s">
        <v>859</v>
      </c>
      <c r="V53" s="936">
        <v>1123.4957040342224</v>
      </c>
      <c r="W53" s="854"/>
      <c r="X53" s="854"/>
      <c r="Y53" s="854"/>
      <c r="Z53" s="854"/>
      <c r="AA53" s="854"/>
      <c r="AB53" s="854"/>
      <c r="AC53" s="854"/>
      <c r="AD53" s="854"/>
      <c r="AE53" s="854"/>
      <c r="AF53" s="854"/>
      <c r="AG53" s="854"/>
      <c r="AH53" s="854"/>
      <c r="AI53" s="854"/>
      <c r="AJ53" s="854"/>
      <c r="AK53" s="854"/>
      <c r="AL53" s="854"/>
      <c r="AM53" s="854"/>
      <c r="AN53" s="854"/>
      <c r="AO53" s="854"/>
      <c r="AP53" s="854"/>
      <c r="AQ53" s="763"/>
      <c r="AR53" s="762"/>
      <c r="AS53" s="860"/>
      <c r="AT53" s="762"/>
      <c r="AU53" s="861"/>
      <c r="AV53" s="860"/>
      <c r="AW53" s="695"/>
      <c r="AX53" s="695"/>
      <c r="AY53" s="695"/>
      <c r="AZ53" s="695"/>
      <c r="BA53" s="695"/>
      <c r="BB53" s="695"/>
      <c r="BC53" s="695"/>
      <c r="BD53" s="695"/>
      <c r="BE53" s="695"/>
      <c r="BF53" s="695"/>
      <c r="BG53" s="695"/>
      <c r="BH53" s="695"/>
      <c r="BI53" s="695"/>
      <c r="BJ53" s="695"/>
      <c r="BK53" s="695"/>
      <c r="BL53" s="695"/>
      <c r="BM53" s="695"/>
    </row>
    <row r="54" spans="1:65" s="696" customFormat="1" ht="12" customHeight="1">
      <c r="A54" s="695"/>
      <c r="B54" s="929" t="s">
        <v>3599</v>
      </c>
      <c r="C54" s="929" t="s">
        <v>73</v>
      </c>
      <c r="D54" s="925" t="s">
        <v>1279</v>
      </c>
      <c r="E54" s="930" t="s">
        <v>82</v>
      </c>
      <c r="F54" s="931" t="s">
        <v>3596</v>
      </c>
      <c r="G54" s="932" t="s">
        <v>77</v>
      </c>
      <c r="H54" s="933" t="s">
        <v>153</v>
      </c>
      <c r="I54" s="934" t="s">
        <v>3610</v>
      </c>
      <c r="J54" s="926" t="s">
        <v>996</v>
      </c>
      <c r="K54" s="926">
        <v>19022</v>
      </c>
      <c r="L54" s="925" t="s">
        <v>1094</v>
      </c>
      <c r="M54" s="925">
        <v>66100</v>
      </c>
      <c r="N54" s="927"/>
      <c r="O54" s="928">
        <v>41699</v>
      </c>
      <c r="P54" s="927">
        <v>41699</v>
      </c>
      <c r="Q54" s="927">
        <v>42916</v>
      </c>
      <c r="R54" s="927">
        <v>42916</v>
      </c>
      <c r="S54" s="927">
        <v>42916</v>
      </c>
      <c r="T54" s="935" t="s">
        <v>1090</v>
      </c>
      <c r="U54" s="935" t="s">
        <v>859</v>
      </c>
      <c r="V54" s="936">
        <v>1123.4957040342224</v>
      </c>
      <c r="W54" s="854"/>
      <c r="X54" s="854"/>
      <c r="Y54" s="854"/>
      <c r="Z54" s="854"/>
      <c r="AA54" s="854"/>
      <c r="AB54" s="854"/>
      <c r="AC54" s="854"/>
      <c r="AD54" s="854"/>
      <c r="AE54" s="854"/>
      <c r="AF54" s="854"/>
      <c r="AG54" s="854"/>
      <c r="AH54" s="854"/>
      <c r="AI54" s="854"/>
      <c r="AJ54" s="854"/>
      <c r="AK54" s="854"/>
      <c r="AL54" s="854"/>
      <c r="AM54" s="854"/>
      <c r="AN54" s="854"/>
      <c r="AO54" s="854"/>
      <c r="AP54" s="854"/>
      <c r="AQ54" s="763"/>
      <c r="AR54" s="762"/>
      <c r="AS54" s="860"/>
      <c r="AT54" s="762"/>
      <c r="AU54" s="861"/>
      <c r="AV54" s="860"/>
      <c r="AW54" s="695"/>
      <c r="AX54" s="695"/>
      <c r="AY54" s="695"/>
      <c r="AZ54" s="695"/>
      <c r="BA54" s="695"/>
      <c r="BB54" s="695"/>
      <c r="BC54" s="695"/>
      <c r="BD54" s="695"/>
      <c r="BE54" s="695"/>
      <c r="BF54" s="695"/>
      <c r="BG54" s="695"/>
      <c r="BH54" s="695"/>
      <c r="BI54" s="695"/>
      <c r="BJ54" s="695"/>
      <c r="BK54" s="695"/>
      <c r="BL54" s="695"/>
      <c r="BM54" s="695"/>
    </row>
    <row r="55" spans="1:65" s="696" customFormat="1" ht="12" customHeight="1">
      <c r="A55" s="695"/>
      <c r="B55" s="929" t="s">
        <v>119</v>
      </c>
      <c r="C55" s="929" t="s">
        <v>73</v>
      </c>
      <c r="D55" s="925" t="s">
        <v>1280</v>
      </c>
      <c r="E55" s="930" t="s">
        <v>82</v>
      </c>
      <c r="F55" s="931" t="s">
        <v>3596</v>
      </c>
      <c r="G55" s="932" t="s">
        <v>77</v>
      </c>
      <c r="H55" s="933" t="s">
        <v>153</v>
      </c>
      <c r="I55" s="934" t="s">
        <v>998</v>
      </c>
      <c r="J55" s="926" t="s">
        <v>999</v>
      </c>
      <c r="K55" s="926">
        <v>19022</v>
      </c>
      <c r="L55" s="925" t="s">
        <v>1094</v>
      </c>
      <c r="M55" s="925">
        <v>66100</v>
      </c>
      <c r="N55" s="927"/>
      <c r="O55" s="928">
        <v>41699</v>
      </c>
      <c r="P55" s="927">
        <v>41699</v>
      </c>
      <c r="Q55" s="927">
        <v>42916</v>
      </c>
      <c r="R55" s="927">
        <v>42916</v>
      </c>
      <c r="S55" s="927">
        <v>42916</v>
      </c>
      <c r="T55" s="935" t="s">
        <v>1090</v>
      </c>
      <c r="U55" s="935" t="s">
        <v>859</v>
      </c>
      <c r="V55" s="936">
        <v>1123.4957040342224</v>
      </c>
      <c r="W55" s="854"/>
      <c r="X55" s="854"/>
      <c r="Y55" s="854"/>
      <c r="Z55" s="854"/>
      <c r="AA55" s="854"/>
      <c r="AB55" s="854"/>
      <c r="AC55" s="854"/>
      <c r="AD55" s="854"/>
      <c r="AE55" s="854"/>
      <c r="AF55" s="854"/>
      <c r="AG55" s="854"/>
      <c r="AH55" s="854"/>
      <c r="AI55" s="854"/>
      <c r="AJ55" s="854"/>
      <c r="AK55" s="854"/>
      <c r="AL55" s="854"/>
      <c r="AM55" s="854"/>
      <c r="AN55" s="854"/>
      <c r="AO55" s="854"/>
      <c r="AP55" s="854"/>
      <c r="AQ55" s="763"/>
      <c r="AR55" s="762"/>
      <c r="AS55" s="860"/>
      <c r="AT55" s="762"/>
      <c r="AU55" s="861"/>
      <c r="AV55" s="860"/>
      <c r="AW55" s="695"/>
      <c r="AX55" s="695"/>
      <c r="AY55" s="695"/>
      <c r="AZ55" s="695"/>
      <c r="BA55" s="695"/>
      <c r="BB55" s="695"/>
      <c r="BC55" s="695"/>
      <c r="BD55" s="695"/>
      <c r="BE55" s="695"/>
      <c r="BF55" s="695"/>
      <c r="BG55" s="695"/>
      <c r="BH55" s="695"/>
      <c r="BI55" s="695"/>
      <c r="BJ55" s="695"/>
      <c r="BK55" s="695"/>
      <c r="BL55" s="695"/>
      <c r="BM55" s="695"/>
    </row>
    <row r="56" spans="1:65" s="696" customFormat="1" ht="12" customHeight="1">
      <c r="A56" s="695"/>
      <c r="B56" s="929"/>
      <c r="C56" s="929" t="s">
        <v>73</v>
      </c>
      <c r="D56" s="925" t="s">
        <v>123</v>
      </c>
      <c r="E56" s="930" t="s">
        <v>82</v>
      </c>
      <c r="F56" s="788" t="s">
        <v>3595</v>
      </c>
      <c r="G56" s="932" t="s">
        <v>483</v>
      </c>
      <c r="H56" s="933" t="s">
        <v>153</v>
      </c>
      <c r="I56" s="934" t="s">
        <v>83</v>
      </c>
      <c r="J56" s="926"/>
      <c r="K56" s="926">
        <v>19022</v>
      </c>
      <c r="L56" s="925" t="s">
        <v>1097</v>
      </c>
      <c r="M56" s="925">
        <v>66100</v>
      </c>
      <c r="N56" s="927"/>
      <c r="O56" s="928"/>
      <c r="P56" s="927"/>
      <c r="Q56" s="927" t="s">
        <v>1092</v>
      </c>
      <c r="R56" s="927" t="s">
        <v>1092</v>
      </c>
      <c r="S56" s="927" t="s">
        <v>1092</v>
      </c>
      <c r="T56" s="935" t="s">
        <v>1093</v>
      </c>
      <c r="U56" s="935"/>
      <c r="V56" s="938" t="s">
        <v>1123</v>
      </c>
      <c r="W56" s="854"/>
      <c r="X56" s="854"/>
      <c r="Y56" s="854"/>
      <c r="Z56" s="854"/>
      <c r="AA56" s="854"/>
      <c r="AB56" s="854"/>
      <c r="AC56" s="854"/>
      <c r="AD56" s="854"/>
      <c r="AE56" s="854"/>
      <c r="AF56" s="854"/>
      <c r="AG56" s="854"/>
      <c r="AH56" s="854"/>
      <c r="AI56" s="854"/>
      <c r="AJ56" s="854"/>
      <c r="AK56" s="854"/>
      <c r="AL56" s="854"/>
      <c r="AM56" s="854"/>
      <c r="AN56" s="854"/>
      <c r="AO56" s="854"/>
      <c r="AP56" s="854"/>
      <c r="AQ56" s="763"/>
      <c r="AR56" s="762"/>
      <c r="AS56" s="860"/>
      <c r="AT56" s="762"/>
      <c r="AU56" s="863"/>
      <c r="AV56" s="860"/>
      <c r="AW56" s="695"/>
      <c r="AX56" s="695"/>
      <c r="AY56" s="695"/>
      <c r="AZ56" s="695"/>
      <c r="BA56" s="695"/>
      <c r="BB56" s="695"/>
      <c r="BC56" s="695"/>
      <c r="BD56" s="695"/>
      <c r="BE56" s="695"/>
      <c r="BF56" s="695"/>
      <c r="BG56" s="695"/>
      <c r="BH56" s="695"/>
      <c r="BI56" s="695"/>
      <c r="BJ56" s="695"/>
      <c r="BK56" s="695"/>
      <c r="BL56" s="695"/>
      <c r="BM56" s="695"/>
    </row>
    <row r="57" spans="1:65" s="696" customFormat="1" ht="12" customHeight="1">
      <c r="A57" s="695"/>
      <c r="B57" s="929"/>
      <c r="C57" s="929" t="s">
        <v>73</v>
      </c>
      <c r="D57" s="925" t="s">
        <v>129</v>
      </c>
      <c r="E57" s="930" t="s">
        <v>82</v>
      </c>
      <c r="F57" s="931" t="s">
        <v>3595</v>
      </c>
      <c r="G57" s="932" t="s">
        <v>81</v>
      </c>
      <c r="H57" s="933" t="s">
        <v>625</v>
      </c>
      <c r="I57" s="934" t="s">
        <v>128</v>
      </c>
      <c r="J57" s="926"/>
      <c r="K57" s="926">
        <v>19022</v>
      </c>
      <c r="L57" s="925" t="s">
        <v>1098</v>
      </c>
      <c r="M57" s="925">
        <v>66100</v>
      </c>
      <c r="N57" s="927"/>
      <c r="O57" s="928"/>
      <c r="P57" s="927"/>
      <c r="Q57" s="927" t="s">
        <v>1092</v>
      </c>
      <c r="R57" s="927" t="s">
        <v>1092</v>
      </c>
      <c r="S57" s="927" t="s">
        <v>1092</v>
      </c>
      <c r="T57" s="935" t="s">
        <v>1093</v>
      </c>
      <c r="U57" s="935"/>
      <c r="V57" s="938" t="s">
        <v>1123</v>
      </c>
      <c r="W57" s="854"/>
      <c r="X57" s="854"/>
      <c r="Y57" s="854"/>
      <c r="Z57" s="854"/>
      <c r="AA57" s="854"/>
      <c r="AB57" s="854"/>
      <c r="AC57" s="854"/>
      <c r="AD57" s="854"/>
      <c r="AE57" s="854"/>
      <c r="AF57" s="854"/>
      <c r="AG57" s="854"/>
      <c r="AH57" s="854"/>
      <c r="AI57" s="854"/>
      <c r="AJ57" s="854"/>
      <c r="AK57" s="854"/>
      <c r="AL57" s="854"/>
      <c r="AM57" s="854"/>
      <c r="AN57" s="854"/>
      <c r="AO57" s="854"/>
      <c r="AP57" s="854"/>
      <c r="AQ57" s="763"/>
      <c r="AR57" s="762"/>
      <c r="AS57" s="860"/>
      <c r="AT57" s="764">
        <v>46800</v>
      </c>
      <c r="AU57" s="861"/>
      <c r="AV57" s="764">
        <v>46800</v>
      </c>
      <c r="AW57" s="695"/>
      <c r="AX57" s="695"/>
      <c r="AY57" s="695"/>
      <c r="AZ57" s="695"/>
      <c r="BA57" s="695"/>
      <c r="BB57" s="695"/>
      <c r="BC57" s="695"/>
      <c r="BD57" s="695"/>
      <c r="BE57" s="695"/>
      <c r="BF57" s="695"/>
      <c r="BG57" s="695"/>
      <c r="BH57" s="695"/>
      <c r="BI57" s="695"/>
      <c r="BJ57" s="695"/>
      <c r="BK57" s="695"/>
      <c r="BL57" s="695"/>
      <c r="BM57" s="695"/>
    </row>
    <row r="58" spans="1:65" s="696" customFormat="1" ht="12" customHeight="1">
      <c r="A58" s="695"/>
      <c r="B58" s="929"/>
      <c r="C58" s="929" t="s">
        <v>73</v>
      </c>
      <c r="D58" s="925" t="s">
        <v>131</v>
      </c>
      <c r="E58" s="930" t="s">
        <v>82</v>
      </c>
      <c r="F58" s="931" t="s">
        <v>3595</v>
      </c>
      <c r="G58" s="932" t="s">
        <v>81</v>
      </c>
      <c r="H58" s="933" t="s">
        <v>153</v>
      </c>
      <c r="I58" s="934" t="s">
        <v>130</v>
      </c>
      <c r="J58" s="926"/>
      <c r="K58" s="926">
        <v>19022</v>
      </c>
      <c r="L58" s="925" t="s">
        <v>1099</v>
      </c>
      <c r="M58" s="925">
        <v>66100</v>
      </c>
      <c r="N58" s="927"/>
      <c r="O58" s="928"/>
      <c r="P58" s="927"/>
      <c r="Q58" s="927" t="s">
        <v>1092</v>
      </c>
      <c r="R58" s="927" t="s">
        <v>1092</v>
      </c>
      <c r="S58" s="927" t="s">
        <v>1092</v>
      </c>
      <c r="T58" s="935" t="s">
        <v>1093</v>
      </c>
      <c r="U58" s="935"/>
      <c r="V58" s="938" t="s">
        <v>1123</v>
      </c>
      <c r="W58" s="854"/>
      <c r="X58" s="854"/>
      <c r="Y58" s="854"/>
      <c r="Z58" s="854"/>
      <c r="AA58" s="854"/>
      <c r="AB58" s="854"/>
      <c r="AC58" s="854"/>
      <c r="AD58" s="854"/>
      <c r="AE58" s="854"/>
      <c r="AF58" s="854"/>
      <c r="AG58" s="854"/>
      <c r="AH58" s="854"/>
      <c r="AI58" s="854"/>
      <c r="AJ58" s="854"/>
      <c r="AK58" s="854"/>
      <c r="AL58" s="854"/>
      <c r="AM58" s="854"/>
      <c r="AN58" s="854"/>
      <c r="AO58" s="854"/>
      <c r="AP58" s="854"/>
      <c r="AQ58" s="763"/>
      <c r="AR58" s="762"/>
      <c r="AS58" s="860"/>
      <c r="AT58" s="764">
        <v>79200</v>
      </c>
      <c r="AU58" s="861"/>
      <c r="AV58" s="764">
        <v>79200</v>
      </c>
      <c r="AW58" s="695"/>
      <c r="AX58" s="695"/>
      <c r="AY58" s="695"/>
      <c r="AZ58" s="695"/>
      <c r="BA58" s="695"/>
      <c r="BB58" s="695"/>
      <c r="BC58" s="695"/>
      <c r="BD58" s="695"/>
      <c r="BE58" s="695"/>
      <c r="BF58" s="695"/>
      <c r="BG58" s="695"/>
      <c r="BH58" s="695"/>
      <c r="BI58" s="695"/>
      <c r="BJ58" s="695"/>
      <c r="BK58" s="695"/>
      <c r="BL58" s="695"/>
      <c r="BM58" s="695"/>
    </row>
    <row r="59" spans="1:65" s="696" customFormat="1" ht="12" customHeight="1">
      <c r="A59" s="695"/>
      <c r="B59" s="929"/>
      <c r="C59" s="929" t="s">
        <v>73</v>
      </c>
      <c r="D59" s="925" t="s">
        <v>133</v>
      </c>
      <c r="E59" s="930" t="s">
        <v>82</v>
      </c>
      <c r="F59" s="931" t="s">
        <v>3595</v>
      </c>
      <c r="G59" s="932" t="s">
        <v>81</v>
      </c>
      <c r="H59" s="933" t="s">
        <v>690</v>
      </c>
      <c r="I59" s="934" t="s">
        <v>132</v>
      </c>
      <c r="J59" s="926"/>
      <c r="K59" s="926">
        <v>19022</v>
      </c>
      <c r="L59" s="925" t="s">
        <v>1100</v>
      </c>
      <c r="M59" s="925">
        <v>66100</v>
      </c>
      <c r="N59" s="927"/>
      <c r="O59" s="928"/>
      <c r="P59" s="927"/>
      <c r="Q59" s="927" t="s">
        <v>1092</v>
      </c>
      <c r="R59" s="927" t="s">
        <v>1092</v>
      </c>
      <c r="S59" s="927" t="s">
        <v>1092</v>
      </c>
      <c r="T59" s="935" t="s">
        <v>1093</v>
      </c>
      <c r="U59" s="935"/>
      <c r="V59" s="938" t="s">
        <v>1123</v>
      </c>
      <c r="W59" s="854"/>
      <c r="X59" s="854"/>
      <c r="Y59" s="854"/>
      <c r="Z59" s="854"/>
      <c r="AA59" s="854"/>
      <c r="AB59" s="854"/>
      <c r="AC59" s="854"/>
      <c r="AD59" s="854"/>
      <c r="AE59" s="854"/>
      <c r="AF59" s="854"/>
      <c r="AG59" s="854"/>
      <c r="AH59" s="854"/>
      <c r="AI59" s="854"/>
      <c r="AJ59" s="854"/>
      <c r="AK59" s="854"/>
      <c r="AL59" s="854"/>
      <c r="AM59" s="854"/>
      <c r="AN59" s="854"/>
      <c r="AO59" s="854"/>
      <c r="AP59" s="854"/>
      <c r="AQ59" s="763"/>
      <c r="AR59" s="762"/>
      <c r="AS59" s="860"/>
      <c r="AT59" s="764">
        <v>60000</v>
      </c>
      <c r="AU59" s="861"/>
      <c r="AV59" s="764">
        <v>60000</v>
      </c>
      <c r="AW59" s="695"/>
      <c r="AX59" s="695"/>
      <c r="AY59" s="695"/>
      <c r="AZ59" s="695"/>
      <c r="BA59" s="695"/>
      <c r="BB59" s="695"/>
      <c r="BC59" s="695"/>
      <c r="BD59" s="695"/>
      <c r="BE59" s="695"/>
      <c r="BF59" s="695"/>
      <c r="BG59" s="695"/>
      <c r="BH59" s="695"/>
      <c r="BI59" s="695"/>
      <c r="BJ59" s="695"/>
      <c r="BK59" s="695"/>
      <c r="BL59" s="695"/>
      <c r="BM59" s="695"/>
    </row>
    <row r="60" spans="1:65" s="696" customFormat="1" ht="12" customHeight="1">
      <c r="A60" s="695"/>
      <c r="B60" s="929"/>
      <c r="C60" s="929" t="s">
        <v>73</v>
      </c>
      <c r="D60" s="925" t="s">
        <v>135</v>
      </c>
      <c r="E60" s="930" t="s">
        <v>82</v>
      </c>
      <c r="F60" s="931" t="s">
        <v>3595</v>
      </c>
      <c r="G60" s="932" t="s">
        <v>81</v>
      </c>
      <c r="H60" s="933" t="s">
        <v>156</v>
      </c>
      <c r="I60" s="934" t="s">
        <v>134</v>
      </c>
      <c r="J60" s="926"/>
      <c r="K60" s="926">
        <v>19022</v>
      </c>
      <c r="L60" s="925" t="s">
        <v>1101</v>
      </c>
      <c r="M60" s="925">
        <v>66100</v>
      </c>
      <c r="N60" s="927"/>
      <c r="O60" s="928"/>
      <c r="P60" s="927"/>
      <c r="Q60" s="927" t="s">
        <v>1092</v>
      </c>
      <c r="R60" s="927" t="s">
        <v>1092</v>
      </c>
      <c r="S60" s="927" t="s">
        <v>1092</v>
      </c>
      <c r="T60" s="935" t="s">
        <v>1093</v>
      </c>
      <c r="U60" s="935"/>
      <c r="V60" s="938" t="s">
        <v>1123</v>
      </c>
      <c r="W60" s="854"/>
      <c r="X60" s="854"/>
      <c r="Y60" s="854"/>
      <c r="Z60" s="854"/>
      <c r="AA60" s="854"/>
      <c r="AB60" s="854"/>
      <c r="AC60" s="854"/>
      <c r="AD60" s="854"/>
      <c r="AE60" s="854"/>
      <c r="AF60" s="854"/>
      <c r="AG60" s="854"/>
      <c r="AH60" s="854"/>
      <c r="AI60" s="854"/>
      <c r="AJ60" s="854"/>
      <c r="AK60" s="854"/>
      <c r="AL60" s="854"/>
      <c r="AM60" s="854"/>
      <c r="AN60" s="854"/>
      <c r="AO60" s="854"/>
      <c r="AP60" s="854"/>
      <c r="AQ60" s="763"/>
      <c r="AR60" s="762"/>
      <c r="AS60" s="860"/>
      <c r="AT60" s="764">
        <v>51600</v>
      </c>
      <c r="AU60" s="861"/>
      <c r="AV60" s="764">
        <v>51600</v>
      </c>
      <c r="AW60" s="695"/>
      <c r="AX60" s="695"/>
      <c r="AY60" s="695"/>
      <c r="AZ60" s="695"/>
      <c r="BA60" s="695"/>
      <c r="BB60" s="695"/>
      <c r="BC60" s="695"/>
      <c r="BD60" s="695"/>
      <c r="BE60" s="695"/>
      <c r="BF60" s="695"/>
      <c r="BG60" s="695"/>
      <c r="BH60" s="695"/>
      <c r="BI60" s="695"/>
      <c r="BJ60" s="695"/>
      <c r="BK60" s="695"/>
      <c r="BL60" s="695"/>
      <c r="BM60" s="695"/>
    </row>
    <row r="61" spans="1:65" s="695" customFormat="1" ht="12" customHeight="1">
      <c r="B61" s="929" t="s">
        <v>119</v>
      </c>
      <c r="C61" s="929" t="s">
        <v>73</v>
      </c>
      <c r="D61" s="925" t="s">
        <v>124</v>
      </c>
      <c r="E61" s="909" t="s">
        <v>157</v>
      </c>
      <c r="F61" s="788" t="s">
        <v>3596</v>
      </c>
      <c r="G61" s="932" t="s">
        <v>77</v>
      </c>
      <c r="H61" s="933" t="s">
        <v>725</v>
      </c>
      <c r="I61" s="934" t="s">
        <v>158</v>
      </c>
      <c r="J61" s="926" t="s">
        <v>638</v>
      </c>
      <c r="K61" s="926">
        <v>10436</v>
      </c>
      <c r="L61" s="925" t="s">
        <v>1105</v>
      </c>
      <c r="M61" s="925">
        <v>66100</v>
      </c>
      <c r="N61" s="927">
        <v>37500</v>
      </c>
      <c r="O61" s="928">
        <v>37500</v>
      </c>
      <c r="P61" s="927">
        <v>37712</v>
      </c>
      <c r="Q61" s="927">
        <v>39538</v>
      </c>
      <c r="R61" s="927">
        <v>39994</v>
      </c>
      <c r="S61" s="927">
        <v>39994</v>
      </c>
      <c r="T61" s="897" t="s">
        <v>1090</v>
      </c>
      <c r="U61" s="897" t="s">
        <v>1103</v>
      </c>
      <c r="V61" s="903" t="s">
        <v>1123</v>
      </c>
      <c r="W61" s="854"/>
      <c r="X61" s="852"/>
      <c r="Y61" s="852"/>
      <c r="Z61" s="852"/>
      <c r="AA61" s="852"/>
      <c r="AB61" s="852"/>
      <c r="AC61" s="852"/>
      <c r="AD61" s="852"/>
      <c r="AE61" s="852"/>
      <c r="AF61" s="852"/>
      <c r="AG61" s="852"/>
      <c r="AH61" s="852"/>
      <c r="AI61" s="852"/>
      <c r="AJ61" s="852"/>
      <c r="AK61" s="852"/>
      <c r="AL61" s="852"/>
      <c r="AM61" s="852"/>
      <c r="AN61" s="852"/>
      <c r="AO61" s="852"/>
      <c r="AP61" s="854"/>
      <c r="AQ61" s="763"/>
      <c r="AR61" s="766"/>
      <c r="AS61" s="860"/>
      <c r="AT61" s="762"/>
      <c r="AU61" s="861"/>
      <c r="AV61" s="860"/>
    </row>
    <row r="62" spans="1:65" s="695" customFormat="1" ht="12" customHeight="1">
      <c r="A62" s="552"/>
      <c r="B62" s="929" t="s">
        <v>119</v>
      </c>
      <c r="C62" s="929" t="s">
        <v>73</v>
      </c>
      <c r="D62" s="925" t="s">
        <v>125</v>
      </c>
      <c r="E62" s="909" t="s">
        <v>157</v>
      </c>
      <c r="F62" s="788" t="s">
        <v>3596</v>
      </c>
      <c r="G62" s="932" t="s">
        <v>77</v>
      </c>
      <c r="H62" s="933" t="s">
        <v>725</v>
      </c>
      <c r="I62" s="934" t="s">
        <v>159</v>
      </c>
      <c r="J62" s="926" t="s">
        <v>647</v>
      </c>
      <c r="K62" s="926">
        <v>10436</v>
      </c>
      <c r="L62" s="925" t="s">
        <v>1105</v>
      </c>
      <c r="M62" s="925">
        <v>66100</v>
      </c>
      <c r="N62" s="927">
        <v>37500</v>
      </c>
      <c r="O62" s="928">
        <v>37500</v>
      </c>
      <c r="P62" s="927">
        <v>37711</v>
      </c>
      <c r="Q62" s="927">
        <v>39537</v>
      </c>
      <c r="R62" s="927">
        <v>39994</v>
      </c>
      <c r="S62" s="927">
        <v>39994</v>
      </c>
      <c r="T62" s="897" t="s">
        <v>1090</v>
      </c>
      <c r="U62" s="897" t="s">
        <v>1103</v>
      </c>
      <c r="V62" s="903" t="s">
        <v>1123</v>
      </c>
      <c r="W62" s="854"/>
      <c r="X62" s="852"/>
      <c r="Y62" s="852"/>
      <c r="Z62" s="852"/>
      <c r="AA62" s="852"/>
      <c r="AB62" s="852"/>
      <c r="AC62" s="852"/>
      <c r="AD62" s="852"/>
      <c r="AE62" s="852"/>
      <c r="AF62" s="852"/>
      <c r="AG62" s="852"/>
      <c r="AH62" s="852"/>
      <c r="AI62" s="852"/>
      <c r="AJ62" s="852"/>
      <c r="AK62" s="852"/>
      <c r="AL62" s="852"/>
      <c r="AM62" s="852"/>
      <c r="AN62" s="852"/>
      <c r="AO62" s="852"/>
      <c r="AP62" s="854"/>
      <c r="AQ62" s="763"/>
      <c r="AR62" s="766"/>
      <c r="AS62" s="860"/>
      <c r="AT62" s="762"/>
      <c r="AU62" s="861"/>
      <c r="AV62" s="860"/>
    </row>
    <row r="63" spans="1:65" s="695" customFormat="1" ht="12" customHeight="1">
      <c r="B63" s="929" t="s">
        <v>119</v>
      </c>
      <c r="C63" s="929" t="s">
        <v>73</v>
      </c>
      <c r="D63" s="925" t="s">
        <v>277</v>
      </c>
      <c r="E63" s="909" t="s">
        <v>157</v>
      </c>
      <c r="F63" s="788" t="s">
        <v>3596</v>
      </c>
      <c r="G63" s="932" t="s">
        <v>77</v>
      </c>
      <c r="H63" s="933" t="s">
        <v>650</v>
      </c>
      <c r="I63" s="934" t="s">
        <v>160</v>
      </c>
      <c r="J63" s="926" t="s">
        <v>400</v>
      </c>
      <c r="K63" s="926">
        <v>10436</v>
      </c>
      <c r="L63" s="925" t="s">
        <v>1104</v>
      </c>
      <c r="M63" s="925">
        <v>66100</v>
      </c>
      <c r="N63" s="927">
        <v>38231</v>
      </c>
      <c r="O63" s="928">
        <v>40513</v>
      </c>
      <c r="P63" s="927">
        <v>38261</v>
      </c>
      <c r="Q63" s="927">
        <v>40117</v>
      </c>
      <c r="R63" s="927">
        <v>39994</v>
      </c>
      <c r="S63" s="927">
        <v>39994</v>
      </c>
      <c r="T63" s="897" t="s">
        <v>1090</v>
      </c>
      <c r="U63" s="897" t="s">
        <v>1103</v>
      </c>
      <c r="V63" s="903" t="s">
        <v>1123</v>
      </c>
      <c r="W63" s="852"/>
      <c r="X63" s="852"/>
      <c r="Y63" s="852"/>
      <c r="Z63" s="852"/>
      <c r="AA63" s="852"/>
      <c r="AB63" s="852"/>
      <c r="AC63" s="852"/>
      <c r="AD63" s="852"/>
      <c r="AE63" s="852"/>
      <c r="AF63" s="852"/>
      <c r="AG63" s="852"/>
      <c r="AH63" s="852"/>
      <c r="AI63" s="852"/>
      <c r="AJ63" s="852"/>
      <c r="AK63" s="852"/>
      <c r="AL63" s="852"/>
      <c r="AM63" s="852"/>
      <c r="AN63" s="852"/>
      <c r="AO63" s="852"/>
      <c r="AP63" s="854"/>
      <c r="AQ63" s="763"/>
      <c r="AR63" s="766"/>
      <c r="AS63" s="860"/>
      <c r="AT63" s="762"/>
      <c r="AU63" s="861"/>
      <c r="AV63" s="860"/>
    </row>
    <row r="64" spans="1:65" s="695" customFormat="1" ht="12" customHeight="1">
      <c r="B64" s="929" t="s">
        <v>119</v>
      </c>
      <c r="C64" s="929" t="s">
        <v>73</v>
      </c>
      <c r="D64" s="925" t="s">
        <v>278</v>
      </c>
      <c r="E64" s="909" t="s">
        <v>157</v>
      </c>
      <c r="F64" s="788" t="s">
        <v>3596</v>
      </c>
      <c r="G64" s="932" t="s">
        <v>77</v>
      </c>
      <c r="H64" s="933" t="s">
        <v>650</v>
      </c>
      <c r="I64" s="934" t="s">
        <v>161</v>
      </c>
      <c r="J64" s="926" t="s">
        <v>634</v>
      </c>
      <c r="K64" s="926">
        <v>10436</v>
      </c>
      <c r="L64" s="925" t="s">
        <v>1104</v>
      </c>
      <c r="M64" s="925">
        <v>66100</v>
      </c>
      <c r="N64" s="927">
        <v>37865</v>
      </c>
      <c r="O64" s="928">
        <v>40513</v>
      </c>
      <c r="P64" s="927">
        <v>37919</v>
      </c>
      <c r="Q64" s="927">
        <v>39751</v>
      </c>
      <c r="R64" s="927">
        <v>39994</v>
      </c>
      <c r="S64" s="927">
        <v>39994</v>
      </c>
      <c r="T64" s="897" t="s">
        <v>1090</v>
      </c>
      <c r="U64" s="897" t="s">
        <v>1103</v>
      </c>
      <c r="V64" s="903" t="s">
        <v>1123</v>
      </c>
      <c r="W64" s="852"/>
      <c r="X64" s="852"/>
      <c r="Y64" s="852"/>
      <c r="Z64" s="852"/>
      <c r="AA64" s="852"/>
      <c r="AB64" s="852"/>
      <c r="AC64" s="852"/>
      <c r="AD64" s="852"/>
      <c r="AE64" s="852"/>
      <c r="AF64" s="852"/>
      <c r="AG64" s="852"/>
      <c r="AH64" s="852"/>
      <c r="AI64" s="852"/>
      <c r="AJ64" s="852"/>
      <c r="AK64" s="852"/>
      <c r="AL64" s="852"/>
      <c r="AM64" s="852"/>
      <c r="AN64" s="852"/>
      <c r="AO64" s="852"/>
      <c r="AP64" s="854"/>
      <c r="AQ64" s="763"/>
      <c r="AR64" s="766"/>
      <c r="AS64" s="860"/>
      <c r="AT64" s="762"/>
      <c r="AU64" s="861"/>
      <c r="AV64" s="860"/>
    </row>
    <row r="65" spans="1:65" s="695" customFormat="1" ht="12" customHeight="1">
      <c r="B65" s="929" t="s">
        <v>119</v>
      </c>
      <c r="C65" s="929" t="s">
        <v>73</v>
      </c>
      <c r="D65" s="925" t="s">
        <v>281</v>
      </c>
      <c r="E65" s="909" t="s">
        <v>157</v>
      </c>
      <c r="F65" s="788" t="s">
        <v>3596</v>
      </c>
      <c r="G65" s="932" t="s">
        <v>77</v>
      </c>
      <c r="H65" s="933" t="s">
        <v>650</v>
      </c>
      <c r="I65" s="934" t="s">
        <v>162</v>
      </c>
      <c r="J65" s="926" t="s">
        <v>637</v>
      </c>
      <c r="K65" s="926">
        <v>10436</v>
      </c>
      <c r="L65" s="925" t="s">
        <v>1104</v>
      </c>
      <c r="M65" s="925">
        <v>66100</v>
      </c>
      <c r="N65" s="927">
        <v>37500</v>
      </c>
      <c r="O65" s="928">
        <v>40513</v>
      </c>
      <c r="P65" s="927">
        <v>37681</v>
      </c>
      <c r="Q65" s="927">
        <v>39141</v>
      </c>
      <c r="R65" s="927">
        <v>39994</v>
      </c>
      <c r="S65" s="927">
        <v>39994</v>
      </c>
      <c r="T65" s="897" t="s">
        <v>1090</v>
      </c>
      <c r="U65" s="897" t="s">
        <v>1103</v>
      </c>
      <c r="V65" s="903" t="s">
        <v>1123</v>
      </c>
      <c r="W65" s="852"/>
      <c r="X65" s="852"/>
      <c r="Y65" s="852"/>
      <c r="Z65" s="852"/>
      <c r="AA65" s="852"/>
      <c r="AB65" s="852"/>
      <c r="AC65" s="852"/>
      <c r="AD65" s="852"/>
      <c r="AE65" s="852"/>
      <c r="AF65" s="852"/>
      <c r="AG65" s="852"/>
      <c r="AH65" s="852"/>
      <c r="AI65" s="852"/>
      <c r="AJ65" s="852"/>
      <c r="AK65" s="852"/>
      <c r="AL65" s="852"/>
      <c r="AM65" s="852"/>
      <c r="AN65" s="852"/>
      <c r="AO65" s="852"/>
      <c r="AP65" s="854"/>
      <c r="AQ65" s="763"/>
      <c r="AR65" s="766"/>
      <c r="AS65" s="860"/>
      <c r="AT65" s="762"/>
      <c r="AU65" s="861"/>
      <c r="AV65" s="860"/>
    </row>
    <row r="66" spans="1:65" s="695" customFormat="1" ht="12" customHeight="1">
      <c r="A66" s="699"/>
      <c r="B66" s="929" t="s">
        <v>119</v>
      </c>
      <c r="C66" s="929" t="s">
        <v>73</v>
      </c>
      <c r="D66" s="925" t="s">
        <v>280</v>
      </c>
      <c r="E66" s="909" t="s">
        <v>157</v>
      </c>
      <c r="F66" s="788" t="s">
        <v>3596</v>
      </c>
      <c r="G66" s="932" t="s">
        <v>77</v>
      </c>
      <c r="H66" s="933" t="s">
        <v>163</v>
      </c>
      <c r="I66" s="934" t="s">
        <v>164</v>
      </c>
      <c r="J66" s="926" t="s">
        <v>636</v>
      </c>
      <c r="K66" s="926">
        <v>10436</v>
      </c>
      <c r="L66" s="925" t="s">
        <v>1102</v>
      </c>
      <c r="M66" s="925">
        <v>66100</v>
      </c>
      <c r="N66" s="927">
        <v>38139</v>
      </c>
      <c r="O66" s="928">
        <v>40513</v>
      </c>
      <c r="P66" s="927">
        <v>38110</v>
      </c>
      <c r="Q66" s="927">
        <v>39933</v>
      </c>
      <c r="R66" s="927">
        <v>39994</v>
      </c>
      <c r="S66" s="927">
        <v>39994</v>
      </c>
      <c r="T66" s="897" t="s">
        <v>1090</v>
      </c>
      <c r="U66" s="897" t="s">
        <v>1103</v>
      </c>
      <c r="V66" s="903" t="s">
        <v>1123</v>
      </c>
      <c r="W66" s="852"/>
      <c r="X66" s="852"/>
      <c r="Y66" s="852"/>
      <c r="Z66" s="852"/>
      <c r="AA66" s="852"/>
      <c r="AB66" s="852"/>
      <c r="AC66" s="852"/>
      <c r="AD66" s="852"/>
      <c r="AE66" s="852"/>
      <c r="AF66" s="852"/>
      <c r="AG66" s="852"/>
      <c r="AH66" s="852"/>
      <c r="AI66" s="852"/>
      <c r="AJ66" s="852"/>
      <c r="AK66" s="852"/>
      <c r="AL66" s="852"/>
      <c r="AM66" s="852"/>
      <c r="AN66" s="852"/>
      <c r="AO66" s="852"/>
      <c r="AP66" s="854"/>
      <c r="AQ66" s="763"/>
      <c r="AR66" s="766"/>
      <c r="AS66" s="860"/>
      <c r="AT66" s="762"/>
      <c r="AU66" s="861"/>
      <c r="AV66" s="860"/>
    </row>
    <row r="67" spans="1:65" s="695" customFormat="1" ht="12" customHeight="1">
      <c r="B67" s="929" t="s">
        <v>119</v>
      </c>
      <c r="C67" s="929" t="s">
        <v>73</v>
      </c>
      <c r="D67" s="925" t="s">
        <v>671</v>
      </c>
      <c r="E67" s="909" t="s">
        <v>157</v>
      </c>
      <c r="F67" s="891" t="s">
        <v>3596</v>
      </c>
      <c r="G67" s="932" t="s">
        <v>77</v>
      </c>
      <c r="H67" s="933" t="s">
        <v>163</v>
      </c>
      <c r="I67" s="934" t="s">
        <v>165</v>
      </c>
      <c r="J67" s="926" t="s">
        <v>639</v>
      </c>
      <c r="K67" s="926">
        <v>10436</v>
      </c>
      <c r="L67" s="925" t="s">
        <v>1102</v>
      </c>
      <c r="M67" s="925">
        <v>66100</v>
      </c>
      <c r="N67" s="927">
        <v>38139</v>
      </c>
      <c r="O67" s="928">
        <v>38139</v>
      </c>
      <c r="P67" s="927">
        <v>38108</v>
      </c>
      <c r="Q67" s="927">
        <v>39933</v>
      </c>
      <c r="R67" s="927">
        <v>39994</v>
      </c>
      <c r="S67" s="927">
        <v>39994</v>
      </c>
      <c r="T67" s="897" t="s">
        <v>1090</v>
      </c>
      <c r="U67" s="897" t="s">
        <v>1103</v>
      </c>
      <c r="V67" s="903" t="s">
        <v>1123</v>
      </c>
      <c r="W67" s="852"/>
      <c r="X67" s="852"/>
      <c r="Y67" s="852"/>
      <c r="Z67" s="852"/>
      <c r="AA67" s="852"/>
      <c r="AB67" s="852"/>
      <c r="AC67" s="852"/>
      <c r="AD67" s="852"/>
      <c r="AE67" s="852"/>
      <c r="AF67" s="852"/>
      <c r="AG67" s="852"/>
      <c r="AH67" s="852"/>
      <c r="AI67" s="852"/>
      <c r="AJ67" s="852"/>
      <c r="AK67" s="852"/>
      <c r="AL67" s="852"/>
      <c r="AM67" s="852"/>
      <c r="AN67" s="852"/>
      <c r="AO67" s="852"/>
      <c r="AP67" s="854"/>
      <c r="AQ67" s="763"/>
      <c r="AR67" s="766"/>
      <c r="AS67" s="860"/>
      <c r="AT67" s="762"/>
      <c r="AU67" s="861"/>
      <c r="AV67" s="860"/>
    </row>
    <row r="68" spans="1:65" s="695" customFormat="1" ht="12" customHeight="1">
      <c r="A68" s="699"/>
      <c r="B68" s="929" t="s">
        <v>119</v>
      </c>
      <c r="C68" s="929" t="s">
        <v>73</v>
      </c>
      <c r="D68" s="925" t="s">
        <v>672</v>
      </c>
      <c r="E68" s="909" t="s">
        <v>157</v>
      </c>
      <c r="F68" s="891" t="s">
        <v>3596</v>
      </c>
      <c r="G68" s="932" t="s">
        <v>77</v>
      </c>
      <c r="H68" s="933" t="s">
        <v>163</v>
      </c>
      <c r="I68" s="934" t="s">
        <v>166</v>
      </c>
      <c r="J68" s="926" t="s">
        <v>639</v>
      </c>
      <c r="K68" s="926">
        <v>10436</v>
      </c>
      <c r="L68" s="925" t="s">
        <v>1102</v>
      </c>
      <c r="M68" s="925">
        <v>66100</v>
      </c>
      <c r="N68" s="927">
        <v>38139</v>
      </c>
      <c r="O68" s="928">
        <v>38139</v>
      </c>
      <c r="P68" s="927">
        <v>38108</v>
      </c>
      <c r="Q68" s="927">
        <v>39933</v>
      </c>
      <c r="R68" s="927">
        <v>39994</v>
      </c>
      <c r="S68" s="927">
        <v>39994</v>
      </c>
      <c r="T68" s="897" t="s">
        <v>1090</v>
      </c>
      <c r="U68" s="897" t="s">
        <v>1103</v>
      </c>
      <c r="V68" s="903" t="s">
        <v>1123</v>
      </c>
      <c r="W68" s="852"/>
      <c r="X68" s="852"/>
      <c r="Y68" s="852"/>
      <c r="Z68" s="852"/>
      <c r="AA68" s="852"/>
      <c r="AB68" s="852"/>
      <c r="AC68" s="852"/>
      <c r="AD68" s="852"/>
      <c r="AE68" s="852"/>
      <c r="AF68" s="852"/>
      <c r="AG68" s="852"/>
      <c r="AH68" s="852"/>
      <c r="AI68" s="852"/>
      <c r="AJ68" s="852"/>
      <c r="AK68" s="852"/>
      <c r="AL68" s="852"/>
      <c r="AM68" s="852"/>
      <c r="AN68" s="852"/>
      <c r="AO68" s="852"/>
      <c r="AP68" s="854"/>
      <c r="AQ68" s="763"/>
      <c r="AR68" s="766"/>
      <c r="AS68" s="860"/>
      <c r="AT68" s="762"/>
      <c r="AU68" s="861"/>
      <c r="AV68" s="860"/>
    </row>
    <row r="69" spans="1:65" s="695" customFormat="1" ht="12" customHeight="1">
      <c r="B69" s="929" t="s">
        <v>119</v>
      </c>
      <c r="C69" s="929" t="s">
        <v>73</v>
      </c>
      <c r="D69" s="925" t="s">
        <v>271</v>
      </c>
      <c r="E69" s="909" t="s">
        <v>157</v>
      </c>
      <c r="F69" s="891" t="s">
        <v>3596</v>
      </c>
      <c r="G69" s="932" t="s">
        <v>77</v>
      </c>
      <c r="H69" s="933" t="s">
        <v>163</v>
      </c>
      <c r="I69" s="934" t="s">
        <v>167</v>
      </c>
      <c r="J69" s="926" t="s">
        <v>639</v>
      </c>
      <c r="K69" s="926">
        <v>10436</v>
      </c>
      <c r="L69" s="925" t="s">
        <v>1102</v>
      </c>
      <c r="M69" s="925">
        <v>66100</v>
      </c>
      <c r="N69" s="927">
        <v>38139</v>
      </c>
      <c r="O69" s="928">
        <v>38139</v>
      </c>
      <c r="P69" s="927">
        <v>38138</v>
      </c>
      <c r="Q69" s="927">
        <v>39933</v>
      </c>
      <c r="R69" s="927">
        <v>39994</v>
      </c>
      <c r="S69" s="927">
        <v>39994</v>
      </c>
      <c r="T69" s="897" t="s">
        <v>1090</v>
      </c>
      <c r="U69" s="897" t="s">
        <v>1103</v>
      </c>
      <c r="V69" s="903" t="s">
        <v>1123</v>
      </c>
      <c r="W69" s="852"/>
      <c r="X69" s="852"/>
      <c r="Y69" s="852"/>
      <c r="Z69" s="852"/>
      <c r="AA69" s="852"/>
      <c r="AB69" s="852"/>
      <c r="AC69" s="852"/>
      <c r="AD69" s="852"/>
      <c r="AE69" s="852"/>
      <c r="AF69" s="852"/>
      <c r="AG69" s="852"/>
      <c r="AH69" s="852"/>
      <c r="AI69" s="852"/>
      <c r="AJ69" s="852"/>
      <c r="AK69" s="852"/>
      <c r="AL69" s="852"/>
      <c r="AM69" s="852"/>
      <c r="AN69" s="852"/>
      <c r="AO69" s="852"/>
      <c r="AP69" s="854"/>
      <c r="AQ69" s="763"/>
      <c r="AR69" s="766"/>
      <c r="AS69" s="860"/>
      <c r="AT69" s="762"/>
      <c r="AU69" s="861"/>
      <c r="AV69" s="860"/>
    </row>
    <row r="70" spans="1:65" s="695" customFormat="1" ht="12" customHeight="1">
      <c r="B70" s="929" t="s">
        <v>119</v>
      </c>
      <c r="C70" s="929" t="s">
        <v>73</v>
      </c>
      <c r="D70" s="925" t="s">
        <v>641</v>
      </c>
      <c r="E70" s="909" t="s">
        <v>157</v>
      </c>
      <c r="F70" s="788" t="s">
        <v>3596</v>
      </c>
      <c r="G70" s="932" t="s">
        <v>77</v>
      </c>
      <c r="H70" s="933" t="s">
        <v>163</v>
      </c>
      <c r="I70" s="934" t="s">
        <v>168</v>
      </c>
      <c r="J70" s="926" t="s">
        <v>674</v>
      </c>
      <c r="K70" s="926">
        <v>10436</v>
      </c>
      <c r="L70" s="925" t="s">
        <v>1102</v>
      </c>
      <c r="M70" s="925">
        <v>66100</v>
      </c>
      <c r="N70" s="927">
        <v>38231</v>
      </c>
      <c r="O70" s="928">
        <v>38231</v>
      </c>
      <c r="P70" s="927">
        <v>38261</v>
      </c>
      <c r="Q70" s="927">
        <v>40117</v>
      </c>
      <c r="R70" s="927" t="s">
        <v>1092</v>
      </c>
      <c r="S70" s="927">
        <v>40117</v>
      </c>
      <c r="T70" s="897" t="s">
        <v>1090</v>
      </c>
      <c r="U70" s="897" t="s">
        <v>1103</v>
      </c>
      <c r="V70" s="903" t="s">
        <v>1123</v>
      </c>
      <c r="W70" s="852"/>
      <c r="X70" s="852"/>
      <c r="Y70" s="852"/>
      <c r="Z70" s="852"/>
      <c r="AA70" s="852"/>
      <c r="AB70" s="852"/>
      <c r="AC70" s="852"/>
      <c r="AD70" s="852"/>
      <c r="AE70" s="852"/>
      <c r="AF70" s="852"/>
      <c r="AG70" s="852"/>
      <c r="AH70" s="852"/>
      <c r="AI70" s="852"/>
      <c r="AJ70" s="852"/>
      <c r="AK70" s="852"/>
      <c r="AL70" s="852"/>
      <c r="AM70" s="852"/>
      <c r="AN70" s="852"/>
      <c r="AO70" s="852"/>
      <c r="AP70" s="854"/>
      <c r="AQ70" s="763"/>
      <c r="AR70" s="766"/>
      <c r="AS70" s="860"/>
      <c r="AT70" s="762"/>
      <c r="AU70" s="861"/>
      <c r="AV70" s="860"/>
    </row>
    <row r="71" spans="1:65" s="695" customFormat="1" ht="12" customHeight="1">
      <c r="B71" s="929" t="s">
        <v>119</v>
      </c>
      <c r="C71" s="929" t="s">
        <v>73</v>
      </c>
      <c r="D71" s="925" t="s">
        <v>279</v>
      </c>
      <c r="E71" s="909" t="s">
        <v>157</v>
      </c>
      <c r="F71" s="788" t="s">
        <v>3596</v>
      </c>
      <c r="G71" s="932" t="s">
        <v>77</v>
      </c>
      <c r="H71" s="933" t="s">
        <v>650</v>
      </c>
      <c r="I71" s="934" t="s">
        <v>136</v>
      </c>
      <c r="J71" s="926" t="s">
        <v>635</v>
      </c>
      <c r="K71" s="926">
        <v>10436</v>
      </c>
      <c r="L71" s="925" t="s">
        <v>1104</v>
      </c>
      <c r="M71" s="925">
        <v>66100</v>
      </c>
      <c r="N71" s="927">
        <v>37865</v>
      </c>
      <c r="O71" s="928">
        <v>40513</v>
      </c>
      <c r="P71" s="927">
        <v>38626</v>
      </c>
      <c r="Q71" s="927">
        <v>39021</v>
      </c>
      <c r="R71" s="927">
        <v>39994</v>
      </c>
      <c r="S71" s="927">
        <v>39994</v>
      </c>
      <c r="T71" s="897" t="s">
        <v>1090</v>
      </c>
      <c r="U71" s="897" t="s">
        <v>1103</v>
      </c>
      <c r="V71" s="903" t="s">
        <v>1123</v>
      </c>
      <c r="W71" s="852"/>
      <c r="X71" s="852"/>
      <c r="Y71" s="852"/>
      <c r="Z71" s="852"/>
      <c r="AA71" s="852"/>
      <c r="AB71" s="852"/>
      <c r="AC71" s="852"/>
      <c r="AD71" s="852"/>
      <c r="AE71" s="852"/>
      <c r="AF71" s="852"/>
      <c r="AG71" s="852"/>
      <c r="AH71" s="852"/>
      <c r="AI71" s="852"/>
      <c r="AJ71" s="852"/>
      <c r="AK71" s="852"/>
      <c r="AL71" s="852"/>
      <c r="AM71" s="852"/>
      <c r="AN71" s="852"/>
      <c r="AO71" s="852"/>
      <c r="AP71" s="854"/>
      <c r="AQ71" s="763"/>
      <c r="AR71" s="766"/>
      <c r="AS71" s="860"/>
      <c r="AT71" s="762"/>
      <c r="AU71" s="861"/>
      <c r="AV71" s="860"/>
    </row>
    <row r="72" spans="1:65" s="695" customFormat="1" ht="12" customHeight="1">
      <c r="A72" s="656"/>
      <c r="B72" s="929" t="s">
        <v>119</v>
      </c>
      <c r="C72" s="929" t="s">
        <v>73</v>
      </c>
      <c r="D72" s="925" t="s">
        <v>272</v>
      </c>
      <c r="E72" s="909" t="s">
        <v>157</v>
      </c>
      <c r="F72" s="788" t="s">
        <v>3596</v>
      </c>
      <c r="G72" s="932" t="s">
        <v>77</v>
      </c>
      <c r="H72" s="933" t="s">
        <v>163</v>
      </c>
      <c r="I72" s="934" t="s">
        <v>169</v>
      </c>
      <c r="J72" s="926" t="s">
        <v>639</v>
      </c>
      <c r="K72" s="926">
        <v>10436</v>
      </c>
      <c r="L72" s="925" t="s">
        <v>1102</v>
      </c>
      <c r="M72" s="925">
        <v>66100</v>
      </c>
      <c r="N72" s="927">
        <v>38139</v>
      </c>
      <c r="O72" s="928">
        <v>38139</v>
      </c>
      <c r="P72" s="927">
        <v>38432</v>
      </c>
      <c r="Q72" s="927">
        <v>39933</v>
      </c>
      <c r="R72" s="927">
        <v>39994</v>
      </c>
      <c r="S72" s="927">
        <v>39994</v>
      </c>
      <c r="T72" s="897" t="s">
        <v>1090</v>
      </c>
      <c r="U72" s="897" t="s">
        <v>1103</v>
      </c>
      <c r="V72" s="903" t="s">
        <v>1123</v>
      </c>
      <c r="W72" s="855"/>
      <c r="X72" s="855"/>
      <c r="Y72" s="852"/>
      <c r="Z72" s="852"/>
      <c r="AA72" s="852"/>
      <c r="AB72" s="852"/>
      <c r="AC72" s="855"/>
      <c r="AD72" s="852"/>
      <c r="AE72" s="852"/>
      <c r="AF72" s="852"/>
      <c r="AG72" s="852"/>
      <c r="AH72" s="852"/>
      <c r="AI72" s="852"/>
      <c r="AJ72" s="852"/>
      <c r="AK72" s="852"/>
      <c r="AL72" s="852"/>
      <c r="AM72" s="852"/>
      <c r="AN72" s="852"/>
      <c r="AO72" s="852"/>
      <c r="AP72" s="854"/>
      <c r="AQ72" s="763"/>
      <c r="AR72" s="766"/>
      <c r="AS72" s="860"/>
      <c r="AT72" s="762"/>
      <c r="AU72" s="861"/>
      <c r="AV72" s="860"/>
    </row>
    <row r="73" spans="1:65" s="695" customFormat="1" ht="12" customHeight="1">
      <c r="B73" s="929" t="s">
        <v>119</v>
      </c>
      <c r="C73" s="929" t="s">
        <v>73</v>
      </c>
      <c r="D73" s="925" t="s">
        <v>273</v>
      </c>
      <c r="E73" s="909" t="s">
        <v>157</v>
      </c>
      <c r="F73" s="788" t="s">
        <v>3596</v>
      </c>
      <c r="G73" s="932" t="s">
        <v>77</v>
      </c>
      <c r="H73" s="933" t="s">
        <v>163</v>
      </c>
      <c r="I73" s="934" t="s">
        <v>170</v>
      </c>
      <c r="J73" s="926" t="s">
        <v>639</v>
      </c>
      <c r="K73" s="926">
        <v>10436</v>
      </c>
      <c r="L73" s="925" t="s">
        <v>1102</v>
      </c>
      <c r="M73" s="925">
        <v>66100</v>
      </c>
      <c r="N73" s="927">
        <v>38139</v>
      </c>
      <c r="O73" s="928">
        <v>38139</v>
      </c>
      <c r="P73" s="927">
        <v>38535</v>
      </c>
      <c r="Q73" s="927">
        <v>39933</v>
      </c>
      <c r="R73" s="927">
        <v>39994</v>
      </c>
      <c r="S73" s="927">
        <v>39994</v>
      </c>
      <c r="T73" s="897" t="s">
        <v>1090</v>
      </c>
      <c r="U73" s="897" t="s">
        <v>1103</v>
      </c>
      <c r="V73" s="903" t="s">
        <v>1123</v>
      </c>
      <c r="W73" s="855"/>
      <c r="X73" s="855"/>
      <c r="Y73" s="852"/>
      <c r="Z73" s="852"/>
      <c r="AA73" s="852"/>
      <c r="AB73" s="852"/>
      <c r="AC73" s="855"/>
      <c r="AD73" s="852"/>
      <c r="AE73" s="852"/>
      <c r="AF73" s="852"/>
      <c r="AG73" s="852"/>
      <c r="AH73" s="852"/>
      <c r="AI73" s="852"/>
      <c r="AJ73" s="852"/>
      <c r="AK73" s="852"/>
      <c r="AL73" s="852"/>
      <c r="AM73" s="852"/>
      <c r="AN73" s="852"/>
      <c r="AO73" s="852"/>
      <c r="AP73" s="854"/>
      <c r="AQ73" s="763"/>
      <c r="AR73" s="766"/>
      <c r="AS73" s="860"/>
      <c r="AT73" s="762"/>
      <c r="AU73" s="861"/>
      <c r="AV73" s="860"/>
    </row>
    <row r="74" spans="1:65" s="696" customFormat="1" ht="12" customHeight="1">
      <c r="A74" s="695"/>
      <c r="B74" s="929" t="s">
        <v>119</v>
      </c>
      <c r="C74" s="929" t="s">
        <v>73</v>
      </c>
      <c r="D74" s="925" t="s">
        <v>274</v>
      </c>
      <c r="E74" s="909" t="s">
        <v>157</v>
      </c>
      <c r="F74" s="788" t="s">
        <v>3596</v>
      </c>
      <c r="G74" s="932" t="s">
        <v>77</v>
      </c>
      <c r="H74" s="933" t="s">
        <v>163</v>
      </c>
      <c r="I74" s="934" t="s">
        <v>171</v>
      </c>
      <c r="J74" s="926" t="s">
        <v>639</v>
      </c>
      <c r="K74" s="926">
        <v>10436</v>
      </c>
      <c r="L74" s="925" t="s">
        <v>1102</v>
      </c>
      <c r="M74" s="925">
        <v>66100</v>
      </c>
      <c r="N74" s="927">
        <v>38139</v>
      </c>
      <c r="O74" s="928">
        <v>38139</v>
      </c>
      <c r="P74" s="927">
        <v>38558</v>
      </c>
      <c r="Q74" s="927">
        <v>39933</v>
      </c>
      <c r="R74" s="927">
        <v>39994</v>
      </c>
      <c r="S74" s="927">
        <v>39994</v>
      </c>
      <c r="T74" s="897" t="s">
        <v>1090</v>
      </c>
      <c r="U74" s="897" t="s">
        <v>1103</v>
      </c>
      <c r="V74" s="903" t="s">
        <v>1123</v>
      </c>
      <c r="W74" s="855"/>
      <c r="X74" s="855"/>
      <c r="Y74" s="852"/>
      <c r="Z74" s="852"/>
      <c r="AA74" s="852"/>
      <c r="AB74" s="852"/>
      <c r="AC74" s="855"/>
      <c r="AD74" s="852"/>
      <c r="AE74" s="852"/>
      <c r="AF74" s="852"/>
      <c r="AG74" s="852"/>
      <c r="AH74" s="852"/>
      <c r="AI74" s="852"/>
      <c r="AJ74" s="852"/>
      <c r="AK74" s="852"/>
      <c r="AL74" s="852"/>
      <c r="AM74" s="852"/>
      <c r="AN74" s="852"/>
      <c r="AO74" s="852"/>
      <c r="AP74" s="854"/>
      <c r="AQ74" s="763"/>
      <c r="AR74" s="766"/>
      <c r="AS74" s="860"/>
      <c r="AT74" s="762"/>
      <c r="AU74" s="861"/>
      <c r="AV74" s="860"/>
      <c r="AW74" s="695"/>
      <c r="AX74" s="695"/>
      <c r="AY74" s="695"/>
      <c r="AZ74" s="695"/>
      <c r="BA74" s="695"/>
      <c r="BB74" s="695"/>
      <c r="BC74" s="695"/>
      <c r="BD74" s="695"/>
      <c r="BE74" s="695"/>
      <c r="BF74" s="695"/>
      <c r="BG74" s="695"/>
      <c r="BH74" s="695"/>
      <c r="BI74" s="695"/>
      <c r="BJ74" s="695"/>
      <c r="BK74" s="695"/>
      <c r="BL74" s="695"/>
      <c r="BM74" s="695"/>
    </row>
    <row r="75" spans="1:65" s="696" customFormat="1" ht="12" customHeight="1">
      <c r="A75" s="699"/>
      <c r="B75" s="929" t="s">
        <v>119</v>
      </c>
      <c r="C75" s="929" t="s">
        <v>73</v>
      </c>
      <c r="D75" s="925" t="s">
        <v>275</v>
      </c>
      <c r="E75" s="909" t="s">
        <v>157</v>
      </c>
      <c r="F75" s="788" t="s">
        <v>3596</v>
      </c>
      <c r="G75" s="932" t="s">
        <v>77</v>
      </c>
      <c r="H75" s="933" t="s">
        <v>163</v>
      </c>
      <c r="I75" s="934" t="s">
        <v>172</v>
      </c>
      <c r="J75" s="926" t="s">
        <v>639</v>
      </c>
      <c r="K75" s="926">
        <v>10436</v>
      </c>
      <c r="L75" s="925" t="s">
        <v>1102</v>
      </c>
      <c r="M75" s="925">
        <v>66100</v>
      </c>
      <c r="N75" s="927">
        <v>38139</v>
      </c>
      <c r="O75" s="928">
        <v>38139</v>
      </c>
      <c r="P75" s="914">
        <v>38985</v>
      </c>
      <c r="Q75" s="927">
        <v>39933</v>
      </c>
      <c r="R75" s="927">
        <v>39994</v>
      </c>
      <c r="S75" s="927">
        <v>39994</v>
      </c>
      <c r="T75" s="897" t="s">
        <v>1090</v>
      </c>
      <c r="U75" s="897" t="s">
        <v>1103</v>
      </c>
      <c r="V75" s="903" t="s">
        <v>1123</v>
      </c>
      <c r="W75" s="855"/>
      <c r="X75" s="855"/>
      <c r="Y75" s="852"/>
      <c r="Z75" s="852"/>
      <c r="AA75" s="852"/>
      <c r="AB75" s="852"/>
      <c r="AC75" s="855"/>
      <c r="AD75" s="852"/>
      <c r="AE75" s="852"/>
      <c r="AF75" s="852"/>
      <c r="AG75" s="852"/>
      <c r="AH75" s="852"/>
      <c r="AI75" s="852"/>
      <c r="AJ75" s="852"/>
      <c r="AK75" s="852"/>
      <c r="AL75" s="852"/>
      <c r="AM75" s="852"/>
      <c r="AN75" s="852"/>
      <c r="AO75" s="852"/>
      <c r="AP75" s="854"/>
      <c r="AQ75" s="763"/>
      <c r="AR75" s="766"/>
      <c r="AS75" s="860"/>
      <c r="AT75" s="762"/>
      <c r="AU75" s="861"/>
      <c r="AV75" s="860"/>
      <c r="AW75" s="695"/>
      <c r="AX75" s="695"/>
      <c r="AY75" s="695"/>
      <c r="AZ75" s="695"/>
      <c r="BA75" s="695"/>
      <c r="BB75" s="695"/>
      <c r="BC75" s="695"/>
      <c r="BD75" s="695"/>
      <c r="BE75" s="695"/>
      <c r="BF75" s="695"/>
      <c r="BG75" s="695"/>
      <c r="BH75" s="695"/>
      <c r="BI75" s="695"/>
      <c r="BJ75" s="695"/>
      <c r="BK75" s="695"/>
      <c r="BL75" s="695"/>
      <c r="BM75" s="695"/>
    </row>
    <row r="76" spans="1:65" s="696" customFormat="1" ht="12" customHeight="1">
      <c r="A76" s="699"/>
      <c r="B76" s="929" t="s">
        <v>119</v>
      </c>
      <c r="C76" s="929" t="s">
        <v>73</v>
      </c>
      <c r="D76" s="925" t="s">
        <v>276</v>
      </c>
      <c r="E76" s="909" t="s">
        <v>157</v>
      </c>
      <c r="F76" s="788" t="s">
        <v>3596</v>
      </c>
      <c r="G76" s="932" t="s">
        <v>77</v>
      </c>
      <c r="H76" s="933" t="s">
        <v>163</v>
      </c>
      <c r="I76" s="934" t="s">
        <v>173</v>
      </c>
      <c r="J76" s="926" t="s">
        <v>639</v>
      </c>
      <c r="K76" s="926">
        <v>10436</v>
      </c>
      <c r="L76" s="925" t="s">
        <v>1102</v>
      </c>
      <c r="M76" s="925">
        <v>66100</v>
      </c>
      <c r="N76" s="927">
        <v>38139</v>
      </c>
      <c r="O76" s="928">
        <v>38139</v>
      </c>
      <c r="P76" s="914">
        <v>38985</v>
      </c>
      <c r="Q76" s="927">
        <v>39933</v>
      </c>
      <c r="R76" s="927">
        <v>39994</v>
      </c>
      <c r="S76" s="927">
        <v>39994</v>
      </c>
      <c r="T76" s="897" t="s">
        <v>1090</v>
      </c>
      <c r="U76" s="897" t="s">
        <v>1103</v>
      </c>
      <c r="V76" s="903" t="s">
        <v>1123</v>
      </c>
      <c r="W76" s="855"/>
      <c r="X76" s="855"/>
      <c r="Y76" s="852"/>
      <c r="Z76" s="852"/>
      <c r="AA76" s="852"/>
      <c r="AB76" s="852"/>
      <c r="AC76" s="855"/>
      <c r="AD76" s="852"/>
      <c r="AE76" s="852"/>
      <c r="AF76" s="852"/>
      <c r="AG76" s="852"/>
      <c r="AH76" s="852"/>
      <c r="AI76" s="852"/>
      <c r="AJ76" s="852"/>
      <c r="AK76" s="852"/>
      <c r="AL76" s="852"/>
      <c r="AM76" s="852"/>
      <c r="AN76" s="852"/>
      <c r="AO76" s="852"/>
      <c r="AP76" s="854"/>
      <c r="AQ76" s="763"/>
      <c r="AR76" s="766"/>
      <c r="AS76" s="860"/>
      <c r="AT76" s="762"/>
      <c r="AU76" s="861"/>
      <c r="AV76" s="860"/>
      <c r="AW76" s="695"/>
      <c r="AX76" s="695"/>
      <c r="AY76" s="695"/>
      <c r="AZ76" s="695"/>
      <c r="BA76" s="695"/>
      <c r="BB76" s="695"/>
      <c r="BC76" s="695"/>
      <c r="BD76" s="695"/>
      <c r="BE76" s="695"/>
      <c r="BF76" s="695"/>
      <c r="BG76" s="695"/>
      <c r="BH76" s="695"/>
      <c r="BI76" s="695"/>
      <c r="BJ76" s="695"/>
      <c r="BK76" s="695"/>
      <c r="BL76" s="695"/>
      <c r="BM76" s="695"/>
    </row>
    <row r="77" spans="1:65" s="697" customFormat="1" ht="12" customHeight="1">
      <c r="A77" s="695"/>
      <c r="B77" s="929" t="s">
        <v>119</v>
      </c>
      <c r="C77" s="929" t="s">
        <v>73</v>
      </c>
      <c r="D77" s="925" t="s">
        <v>683</v>
      </c>
      <c r="E77" s="909" t="s">
        <v>157</v>
      </c>
      <c r="F77" s="788" t="s">
        <v>3596</v>
      </c>
      <c r="G77" s="932" t="s">
        <v>78</v>
      </c>
      <c r="H77" s="933" t="s">
        <v>725</v>
      </c>
      <c r="I77" s="934" t="s">
        <v>174</v>
      </c>
      <c r="J77" s="926" t="s">
        <v>644</v>
      </c>
      <c r="K77" s="926">
        <v>10436</v>
      </c>
      <c r="L77" s="925" t="s">
        <v>1105</v>
      </c>
      <c r="M77" s="925">
        <v>66100</v>
      </c>
      <c r="N77" s="927">
        <v>37500</v>
      </c>
      <c r="O77" s="928">
        <v>37500</v>
      </c>
      <c r="P77" s="927">
        <v>37712</v>
      </c>
      <c r="Q77" s="927">
        <v>39082</v>
      </c>
      <c r="R77" s="927">
        <v>39994</v>
      </c>
      <c r="S77" s="927">
        <v>39994</v>
      </c>
      <c r="T77" s="897" t="s">
        <v>1090</v>
      </c>
      <c r="U77" s="897" t="s">
        <v>1103</v>
      </c>
      <c r="V77" s="903" t="s">
        <v>1123</v>
      </c>
      <c r="W77" s="852"/>
      <c r="X77" s="852"/>
      <c r="Y77" s="852"/>
      <c r="Z77" s="852"/>
      <c r="AA77" s="852"/>
      <c r="AB77" s="852"/>
      <c r="AC77" s="852"/>
      <c r="AD77" s="852"/>
      <c r="AE77" s="852"/>
      <c r="AF77" s="852"/>
      <c r="AG77" s="852"/>
      <c r="AH77" s="852"/>
      <c r="AI77" s="852"/>
      <c r="AJ77" s="852"/>
      <c r="AK77" s="852"/>
      <c r="AL77" s="852"/>
      <c r="AM77" s="852"/>
      <c r="AN77" s="852"/>
      <c r="AO77" s="852"/>
      <c r="AP77" s="854"/>
      <c r="AQ77" s="763"/>
      <c r="AR77" s="766"/>
      <c r="AS77" s="860"/>
      <c r="AT77" s="762"/>
      <c r="AU77" s="861"/>
      <c r="AV77" s="860"/>
      <c r="AW77" s="695"/>
      <c r="AX77" s="695"/>
      <c r="AY77" s="695"/>
      <c r="AZ77" s="695"/>
      <c r="BA77" s="695"/>
      <c r="BB77" s="695"/>
      <c r="BC77" s="695"/>
      <c r="BD77" s="695"/>
      <c r="BE77" s="695"/>
      <c r="BF77" s="695"/>
      <c r="BG77" s="695"/>
      <c r="BH77" s="695"/>
      <c r="BI77" s="695"/>
      <c r="BJ77" s="695"/>
      <c r="BK77" s="695"/>
      <c r="BL77" s="695"/>
      <c r="BM77" s="695"/>
    </row>
    <row r="78" spans="1:65" s="696" customFormat="1" ht="12" customHeight="1">
      <c r="A78" s="695"/>
      <c r="B78" s="929" t="s">
        <v>119</v>
      </c>
      <c r="C78" s="929" t="s">
        <v>73</v>
      </c>
      <c r="D78" s="925" t="s">
        <v>282</v>
      </c>
      <c r="E78" s="909" t="s">
        <v>157</v>
      </c>
      <c r="F78" s="788" t="s">
        <v>3596</v>
      </c>
      <c r="G78" s="932" t="s">
        <v>78</v>
      </c>
      <c r="H78" s="933" t="s">
        <v>650</v>
      </c>
      <c r="I78" s="934" t="s">
        <v>175</v>
      </c>
      <c r="J78" s="926" t="s">
        <v>642</v>
      </c>
      <c r="K78" s="926">
        <v>10436</v>
      </c>
      <c r="L78" s="925" t="s">
        <v>1104</v>
      </c>
      <c r="M78" s="925">
        <v>66100</v>
      </c>
      <c r="N78" s="927">
        <v>37500</v>
      </c>
      <c r="O78" s="928">
        <v>40513</v>
      </c>
      <c r="P78" s="927">
        <v>37681</v>
      </c>
      <c r="Q78" s="927">
        <v>39082</v>
      </c>
      <c r="R78" s="927">
        <v>39994</v>
      </c>
      <c r="S78" s="927">
        <v>39994</v>
      </c>
      <c r="T78" s="897" t="s">
        <v>1090</v>
      </c>
      <c r="U78" s="897" t="s">
        <v>1103</v>
      </c>
      <c r="V78" s="903" t="s">
        <v>1123</v>
      </c>
      <c r="W78" s="852"/>
      <c r="X78" s="852"/>
      <c r="Y78" s="852"/>
      <c r="Z78" s="852"/>
      <c r="AA78" s="852"/>
      <c r="AB78" s="852"/>
      <c r="AC78" s="852"/>
      <c r="AD78" s="852"/>
      <c r="AE78" s="852"/>
      <c r="AF78" s="852"/>
      <c r="AG78" s="852"/>
      <c r="AH78" s="852"/>
      <c r="AI78" s="852"/>
      <c r="AJ78" s="852"/>
      <c r="AK78" s="852"/>
      <c r="AL78" s="852"/>
      <c r="AM78" s="852"/>
      <c r="AN78" s="852"/>
      <c r="AO78" s="852"/>
      <c r="AP78" s="854"/>
      <c r="AQ78" s="763"/>
      <c r="AR78" s="766"/>
      <c r="AS78" s="860"/>
      <c r="AT78" s="762"/>
      <c r="AU78" s="861"/>
      <c r="AV78" s="860"/>
      <c r="AW78" s="695"/>
      <c r="AX78" s="695"/>
      <c r="AY78" s="695"/>
      <c r="AZ78" s="695"/>
      <c r="BA78" s="695"/>
      <c r="BB78" s="695"/>
      <c r="BC78" s="695"/>
      <c r="BD78" s="695"/>
      <c r="BE78" s="695"/>
      <c r="BF78" s="695"/>
      <c r="BG78" s="695"/>
      <c r="BH78" s="695"/>
      <c r="BI78" s="695"/>
      <c r="BJ78" s="695"/>
      <c r="BK78" s="695"/>
      <c r="BL78" s="695"/>
      <c r="BM78" s="695"/>
    </row>
    <row r="79" spans="1:65" s="696" customFormat="1" ht="12" customHeight="1">
      <c r="A79" s="695"/>
      <c r="B79" s="929" t="s">
        <v>119</v>
      </c>
      <c r="C79" s="929" t="s">
        <v>73</v>
      </c>
      <c r="D79" s="925" t="s">
        <v>283</v>
      </c>
      <c r="E79" s="909" t="s">
        <v>157</v>
      </c>
      <c r="F79" s="788" t="s">
        <v>3596</v>
      </c>
      <c r="G79" s="932" t="s">
        <v>78</v>
      </c>
      <c r="H79" s="933" t="s">
        <v>163</v>
      </c>
      <c r="I79" s="934" t="s">
        <v>176</v>
      </c>
      <c r="J79" s="926" t="s">
        <v>643</v>
      </c>
      <c r="K79" s="926">
        <v>10436</v>
      </c>
      <c r="L79" s="925" t="s">
        <v>1102</v>
      </c>
      <c r="M79" s="925">
        <v>66100</v>
      </c>
      <c r="N79" s="927">
        <v>37865</v>
      </c>
      <c r="O79" s="928">
        <v>40513</v>
      </c>
      <c r="P79" s="927">
        <v>37922</v>
      </c>
      <c r="Q79" s="927">
        <v>39080</v>
      </c>
      <c r="R79" s="927">
        <v>39994</v>
      </c>
      <c r="S79" s="927">
        <v>39994</v>
      </c>
      <c r="T79" s="897" t="s">
        <v>1090</v>
      </c>
      <c r="U79" s="897" t="s">
        <v>1103</v>
      </c>
      <c r="V79" s="903" t="s">
        <v>1123</v>
      </c>
      <c r="W79" s="852"/>
      <c r="X79" s="852"/>
      <c r="Y79" s="852"/>
      <c r="Z79" s="852"/>
      <c r="AA79" s="852"/>
      <c r="AB79" s="852"/>
      <c r="AC79" s="852"/>
      <c r="AD79" s="852"/>
      <c r="AE79" s="852"/>
      <c r="AF79" s="852"/>
      <c r="AG79" s="852"/>
      <c r="AH79" s="852"/>
      <c r="AI79" s="852"/>
      <c r="AJ79" s="852"/>
      <c r="AK79" s="852"/>
      <c r="AL79" s="852"/>
      <c r="AM79" s="852"/>
      <c r="AN79" s="852"/>
      <c r="AO79" s="852"/>
      <c r="AP79" s="854"/>
      <c r="AQ79" s="763"/>
      <c r="AR79" s="766"/>
      <c r="AS79" s="860"/>
      <c r="AT79" s="762"/>
      <c r="AU79" s="861"/>
      <c r="AV79" s="860"/>
      <c r="AW79" s="695"/>
      <c r="AX79" s="695"/>
      <c r="AY79" s="695"/>
      <c r="AZ79" s="695"/>
      <c r="BA79" s="695"/>
      <c r="BB79" s="695"/>
      <c r="BC79" s="695"/>
      <c r="BD79" s="695"/>
      <c r="BE79" s="695"/>
      <c r="BF79" s="695"/>
      <c r="BG79" s="695"/>
      <c r="BH79" s="695"/>
      <c r="BI79" s="695"/>
      <c r="BJ79" s="695"/>
      <c r="BK79" s="695"/>
      <c r="BL79" s="695"/>
      <c r="BM79" s="695"/>
    </row>
    <row r="80" spans="1:65" s="696" customFormat="1" ht="12" customHeight="1">
      <c r="A80" s="695" t="s">
        <v>1281</v>
      </c>
      <c r="B80" s="929" t="s">
        <v>1282</v>
      </c>
      <c r="C80" s="929" t="s">
        <v>73</v>
      </c>
      <c r="D80" s="925" t="s">
        <v>1283</v>
      </c>
      <c r="E80" s="909" t="s">
        <v>157</v>
      </c>
      <c r="F80" s="788" t="s">
        <v>1284</v>
      </c>
      <c r="G80" s="932" t="s">
        <v>77</v>
      </c>
      <c r="H80" s="933" t="s">
        <v>163</v>
      </c>
      <c r="I80" s="934" t="s">
        <v>1285</v>
      </c>
      <c r="J80" s="926" t="s">
        <v>639</v>
      </c>
      <c r="K80" s="926">
        <v>10436</v>
      </c>
      <c r="L80" s="925" t="s">
        <v>1102</v>
      </c>
      <c r="M80" s="925">
        <v>66100</v>
      </c>
      <c r="N80" s="927">
        <v>38139</v>
      </c>
      <c r="O80" s="928">
        <v>38139</v>
      </c>
      <c r="P80" s="927">
        <v>38108</v>
      </c>
      <c r="Q80" s="927">
        <v>39933</v>
      </c>
      <c r="R80" s="927">
        <v>39994</v>
      </c>
      <c r="S80" s="927">
        <v>39994</v>
      </c>
      <c r="T80" s="897" t="s">
        <v>1090</v>
      </c>
      <c r="U80" s="897" t="s">
        <v>1103</v>
      </c>
      <c r="V80" s="903" t="s">
        <v>1123</v>
      </c>
      <c r="W80" s="852"/>
      <c r="X80" s="852"/>
      <c r="Y80" s="852"/>
      <c r="Z80" s="852"/>
      <c r="AA80" s="852"/>
      <c r="AB80" s="852"/>
      <c r="AC80" s="852"/>
      <c r="AD80" s="852"/>
      <c r="AE80" s="852"/>
      <c r="AF80" s="852"/>
      <c r="AG80" s="852"/>
      <c r="AH80" s="852"/>
      <c r="AI80" s="852"/>
      <c r="AJ80" s="852"/>
      <c r="AK80" s="852"/>
      <c r="AL80" s="852"/>
      <c r="AM80" s="852"/>
      <c r="AN80" s="852"/>
      <c r="AO80" s="852"/>
      <c r="AP80" s="854"/>
      <c r="AQ80" s="763"/>
      <c r="AR80" s="766"/>
      <c r="AS80" s="860"/>
      <c r="AT80" s="762"/>
      <c r="AU80" s="861"/>
      <c r="AV80" s="860"/>
      <c r="AW80" s="695"/>
      <c r="AX80" s="695"/>
      <c r="AY80" s="695"/>
      <c r="AZ80" s="695"/>
      <c r="BA80" s="695"/>
      <c r="BB80" s="695"/>
      <c r="BC80" s="695"/>
      <c r="BD80" s="695"/>
      <c r="BE80" s="695"/>
      <c r="BF80" s="695"/>
      <c r="BG80" s="695"/>
      <c r="BH80" s="695"/>
      <c r="BI80" s="695"/>
      <c r="BJ80" s="695"/>
      <c r="BK80" s="695"/>
      <c r="BL80" s="695"/>
      <c r="BM80" s="695"/>
    </row>
    <row r="81" spans="1:65" s="696" customFormat="1" ht="12" customHeight="1">
      <c r="A81" s="695"/>
      <c r="B81" s="929" t="s">
        <v>119</v>
      </c>
      <c r="C81" s="929" t="s">
        <v>73</v>
      </c>
      <c r="D81" s="925" t="s">
        <v>1052</v>
      </c>
      <c r="E81" s="909" t="s">
        <v>157</v>
      </c>
      <c r="F81" s="788" t="s">
        <v>3596</v>
      </c>
      <c r="G81" s="932" t="s">
        <v>77</v>
      </c>
      <c r="H81" s="933" t="s">
        <v>163</v>
      </c>
      <c r="I81" s="934" t="s">
        <v>1053</v>
      </c>
      <c r="J81" s="926" t="s">
        <v>640</v>
      </c>
      <c r="K81" s="926">
        <v>10436</v>
      </c>
      <c r="L81" s="925" t="s">
        <v>1102</v>
      </c>
      <c r="M81" s="925">
        <v>66100</v>
      </c>
      <c r="N81" s="927">
        <v>38139</v>
      </c>
      <c r="O81" s="928">
        <v>38139</v>
      </c>
      <c r="P81" s="927">
        <v>38108</v>
      </c>
      <c r="Q81" s="927">
        <v>39933</v>
      </c>
      <c r="R81" s="927">
        <v>39994</v>
      </c>
      <c r="S81" s="927">
        <v>42323</v>
      </c>
      <c r="T81" s="897" t="s">
        <v>1090</v>
      </c>
      <c r="U81" s="897" t="s">
        <v>1103</v>
      </c>
      <c r="V81" s="903" t="s">
        <v>1123</v>
      </c>
      <c r="W81" s="852"/>
      <c r="X81" s="852"/>
      <c r="Y81" s="852"/>
      <c r="Z81" s="852"/>
      <c r="AA81" s="852"/>
      <c r="AB81" s="852"/>
      <c r="AC81" s="852"/>
      <c r="AD81" s="852"/>
      <c r="AE81" s="852"/>
      <c r="AF81" s="852"/>
      <c r="AG81" s="852"/>
      <c r="AH81" s="852"/>
      <c r="AI81" s="852"/>
      <c r="AJ81" s="852"/>
      <c r="AK81" s="852"/>
      <c r="AL81" s="852"/>
      <c r="AM81" s="852"/>
      <c r="AN81" s="852"/>
      <c r="AO81" s="852"/>
      <c r="AP81" s="854"/>
      <c r="AQ81" s="763"/>
      <c r="AR81" s="766"/>
      <c r="AS81" s="860"/>
      <c r="AT81" s="762"/>
      <c r="AU81" s="861"/>
      <c r="AV81" s="860"/>
      <c r="AW81" s="695"/>
      <c r="AX81" s="695"/>
      <c r="AY81" s="695"/>
      <c r="AZ81" s="695"/>
      <c r="BA81" s="695"/>
      <c r="BB81" s="695"/>
      <c r="BC81" s="695"/>
      <c r="BD81" s="695"/>
      <c r="BE81" s="695"/>
      <c r="BF81" s="695"/>
      <c r="BG81" s="695"/>
      <c r="BH81" s="695"/>
      <c r="BI81" s="695"/>
      <c r="BJ81" s="695"/>
      <c r="BK81" s="695"/>
      <c r="BL81" s="695"/>
      <c r="BM81" s="695"/>
    </row>
    <row r="82" spans="1:65" s="696" customFormat="1" ht="12" customHeight="1">
      <c r="A82" s="695"/>
      <c r="B82" s="929" t="s">
        <v>119</v>
      </c>
      <c r="C82" s="929" t="s">
        <v>73</v>
      </c>
      <c r="D82" s="925" t="s">
        <v>1286</v>
      </c>
      <c r="E82" s="909" t="s">
        <v>157</v>
      </c>
      <c r="F82" s="788" t="s">
        <v>3596</v>
      </c>
      <c r="G82" s="932" t="s">
        <v>77</v>
      </c>
      <c r="H82" s="933" t="s">
        <v>163</v>
      </c>
      <c r="I82" s="934" t="s">
        <v>1287</v>
      </c>
      <c r="J82" s="926" t="s">
        <v>640</v>
      </c>
      <c r="K82" s="926">
        <v>10436</v>
      </c>
      <c r="L82" s="925" t="s">
        <v>1102</v>
      </c>
      <c r="M82" s="925">
        <v>66100</v>
      </c>
      <c r="N82" s="927">
        <v>38139</v>
      </c>
      <c r="O82" s="928">
        <v>38139</v>
      </c>
      <c r="P82" s="927">
        <v>38108</v>
      </c>
      <c r="Q82" s="927">
        <v>39933</v>
      </c>
      <c r="R82" s="927">
        <v>39994</v>
      </c>
      <c r="S82" s="927">
        <v>39994</v>
      </c>
      <c r="T82" s="897" t="s">
        <v>1090</v>
      </c>
      <c r="U82" s="897" t="s">
        <v>1103</v>
      </c>
      <c r="V82" s="903" t="s">
        <v>1123</v>
      </c>
      <c r="W82" s="852"/>
      <c r="X82" s="852"/>
      <c r="Y82" s="852"/>
      <c r="Z82" s="852"/>
      <c r="AA82" s="852"/>
      <c r="AB82" s="852"/>
      <c r="AC82" s="852"/>
      <c r="AD82" s="852"/>
      <c r="AE82" s="852"/>
      <c r="AF82" s="852"/>
      <c r="AG82" s="852"/>
      <c r="AH82" s="852"/>
      <c r="AI82" s="852"/>
      <c r="AJ82" s="852"/>
      <c r="AK82" s="852"/>
      <c r="AL82" s="852"/>
      <c r="AM82" s="852"/>
      <c r="AN82" s="852"/>
      <c r="AO82" s="852"/>
      <c r="AP82" s="854"/>
      <c r="AQ82" s="763"/>
      <c r="AR82" s="766"/>
      <c r="AS82" s="860"/>
      <c r="AT82" s="762"/>
      <c r="AU82" s="861"/>
      <c r="AV82" s="860"/>
      <c r="AW82" s="695"/>
      <c r="AX82" s="695"/>
      <c r="AY82" s="695"/>
      <c r="AZ82" s="695"/>
      <c r="BA82" s="695"/>
      <c r="BB82" s="695"/>
      <c r="BC82" s="695"/>
      <c r="BD82" s="695"/>
      <c r="BE82" s="695"/>
      <c r="BF82" s="695"/>
      <c r="BG82" s="695"/>
      <c r="BH82" s="695"/>
      <c r="BI82" s="695"/>
      <c r="BJ82" s="695"/>
      <c r="BK82" s="695"/>
      <c r="BL82" s="695"/>
      <c r="BM82" s="695"/>
    </row>
    <row r="83" spans="1:65" s="696" customFormat="1" ht="12" customHeight="1">
      <c r="A83" s="695"/>
      <c r="B83" s="929"/>
      <c r="C83" s="929" t="s">
        <v>73</v>
      </c>
      <c r="D83" s="925" t="s">
        <v>147</v>
      </c>
      <c r="E83" s="909" t="s">
        <v>157</v>
      </c>
      <c r="F83" s="788" t="s">
        <v>3595</v>
      </c>
      <c r="G83" s="932" t="s">
        <v>81</v>
      </c>
      <c r="H83" s="933" t="s">
        <v>725</v>
      </c>
      <c r="I83" s="934" t="s">
        <v>146</v>
      </c>
      <c r="J83" s="926"/>
      <c r="K83" s="926">
        <v>10436</v>
      </c>
      <c r="L83" s="925" t="s">
        <v>1110</v>
      </c>
      <c r="M83" s="925">
        <v>66100</v>
      </c>
      <c r="N83" s="927"/>
      <c r="O83" s="928"/>
      <c r="P83" s="927"/>
      <c r="Q83" s="927" t="s">
        <v>1092</v>
      </c>
      <c r="R83" s="927" t="s">
        <v>1092</v>
      </c>
      <c r="S83" s="927" t="s">
        <v>1092</v>
      </c>
      <c r="T83" s="897" t="s">
        <v>1093</v>
      </c>
      <c r="U83" s="897"/>
      <c r="V83" s="903" t="s">
        <v>1123</v>
      </c>
      <c r="W83" s="852"/>
      <c r="X83" s="852"/>
      <c r="Y83" s="852"/>
      <c r="Z83" s="852"/>
      <c r="AA83" s="852"/>
      <c r="AB83" s="852"/>
      <c r="AC83" s="852"/>
      <c r="AD83" s="852"/>
      <c r="AE83" s="856"/>
      <c r="AF83" s="857"/>
      <c r="AG83" s="857"/>
      <c r="AH83" s="857"/>
      <c r="AI83" s="857"/>
      <c r="AJ83" s="857"/>
      <c r="AK83" s="857"/>
      <c r="AL83" s="857"/>
      <c r="AM83" s="857"/>
      <c r="AN83" s="857"/>
      <c r="AO83" s="857"/>
      <c r="AP83" s="854"/>
      <c r="AQ83" s="763"/>
      <c r="AR83" s="766"/>
      <c r="AS83" s="860"/>
      <c r="AT83" s="764">
        <v>24000</v>
      </c>
      <c r="AU83" s="861"/>
      <c r="AV83" s="764">
        <v>24000</v>
      </c>
      <c r="AW83" s="695"/>
      <c r="AX83" s="695"/>
      <c r="AY83" s="695"/>
      <c r="AZ83" s="695"/>
      <c r="BA83" s="695"/>
      <c r="BB83" s="695"/>
      <c r="BC83" s="695"/>
      <c r="BD83" s="695"/>
      <c r="BE83" s="695"/>
      <c r="BF83" s="695"/>
      <c r="BG83" s="695"/>
      <c r="BH83" s="695"/>
      <c r="BI83" s="695"/>
      <c r="BJ83" s="695"/>
      <c r="BK83" s="695"/>
      <c r="BL83" s="695"/>
      <c r="BM83" s="695"/>
    </row>
    <row r="84" spans="1:65" s="696" customFormat="1" ht="12" customHeight="1">
      <c r="A84" s="695"/>
      <c r="B84" s="929"/>
      <c r="C84" s="929" t="s">
        <v>73</v>
      </c>
      <c r="D84" s="925" t="s">
        <v>145</v>
      </c>
      <c r="E84" s="909" t="s">
        <v>157</v>
      </c>
      <c r="F84" s="788" t="s">
        <v>3595</v>
      </c>
      <c r="G84" s="932" t="s">
        <v>81</v>
      </c>
      <c r="H84" s="933" t="s">
        <v>650</v>
      </c>
      <c r="I84" s="934" t="s">
        <v>144</v>
      </c>
      <c r="J84" s="926"/>
      <c r="K84" s="926">
        <v>10436</v>
      </c>
      <c r="L84" s="925" t="s">
        <v>1109</v>
      </c>
      <c r="M84" s="925">
        <v>66100</v>
      </c>
      <c r="N84" s="927"/>
      <c r="O84" s="928"/>
      <c r="P84" s="927"/>
      <c r="Q84" s="927" t="s">
        <v>1092</v>
      </c>
      <c r="R84" s="927" t="s">
        <v>1092</v>
      </c>
      <c r="S84" s="927" t="s">
        <v>1092</v>
      </c>
      <c r="T84" s="897" t="s">
        <v>1093</v>
      </c>
      <c r="U84" s="897"/>
      <c r="V84" s="903" t="s">
        <v>1123</v>
      </c>
      <c r="W84" s="852"/>
      <c r="X84" s="852"/>
      <c r="Y84" s="852"/>
      <c r="Z84" s="852"/>
      <c r="AA84" s="852"/>
      <c r="AB84" s="852"/>
      <c r="AC84" s="852"/>
      <c r="AD84" s="852"/>
      <c r="AE84" s="856"/>
      <c r="AF84" s="857"/>
      <c r="AG84" s="857"/>
      <c r="AH84" s="857"/>
      <c r="AI84" s="857"/>
      <c r="AJ84" s="857"/>
      <c r="AK84" s="857"/>
      <c r="AL84" s="857"/>
      <c r="AM84" s="857"/>
      <c r="AN84" s="857"/>
      <c r="AO84" s="857"/>
      <c r="AP84" s="854"/>
      <c r="AQ84" s="763"/>
      <c r="AR84" s="766"/>
      <c r="AS84" s="860"/>
      <c r="AT84" s="764">
        <v>90000</v>
      </c>
      <c r="AU84" s="861"/>
      <c r="AV84" s="764">
        <v>90000</v>
      </c>
      <c r="AW84" s="695"/>
      <c r="AX84" s="695"/>
      <c r="AY84" s="695"/>
      <c r="AZ84" s="695"/>
      <c r="BA84" s="695"/>
      <c r="BB84" s="695"/>
      <c r="BC84" s="695"/>
      <c r="BD84" s="695"/>
      <c r="BE84" s="695"/>
      <c r="BF84" s="695"/>
      <c r="BG84" s="695"/>
      <c r="BH84" s="695"/>
      <c r="BI84" s="695"/>
      <c r="BJ84" s="695"/>
      <c r="BK84" s="695"/>
      <c r="BL84" s="695"/>
      <c r="BM84" s="695"/>
    </row>
    <row r="85" spans="1:65" s="696" customFormat="1" ht="12" customHeight="1">
      <c r="A85" s="695"/>
      <c r="B85" s="929"/>
      <c r="C85" s="929" t="s">
        <v>73</v>
      </c>
      <c r="D85" s="925" t="s">
        <v>143</v>
      </c>
      <c r="E85" s="909" t="s">
        <v>157</v>
      </c>
      <c r="F85" s="788" t="s">
        <v>3595</v>
      </c>
      <c r="G85" s="932" t="s">
        <v>81</v>
      </c>
      <c r="H85" s="933" t="s">
        <v>163</v>
      </c>
      <c r="I85" s="934" t="s">
        <v>142</v>
      </c>
      <c r="J85" s="926"/>
      <c r="K85" s="926">
        <v>10436</v>
      </c>
      <c r="L85" s="925" t="s">
        <v>1108</v>
      </c>
      <c r="M85" s="925">
        <v>66100</v>
      </c>
      <c r="N85" s="927"/>
      <c r="O85" s="928"/>
      <c r="P85" s="927"/>
      <c r="Q85" s="927" t="s">
        <v>1092</v>
      </c>
      <c r="R85" s="927" t="s">
        <v>1092</v>
      </c>
      <c r="S85" s="927" t="s">
        <v>1092</v>
      </c>
      <c r="T85" s="897" t="s">
        <v>1093</v>
      </c>
      <c r="U85" s="897"/>
      <c r="V85" s="903" t="s">
        <v>1123</v>
      </c>
      <c r="W85" s="852"/>
      <c r="X85" s="852"/>
      <c r="Y85" s="852"/>
      <c r="Z85" s="852"/>
      <c r="AA85" s="852"/>
      <c r="AB85" s="852"/>
      <c r="AC85" s="852"/>
      <c r="AD85" s="852"/>
      <c r="AE85" s="856"/>
      <c r="AF85" s="857"/>
      <c r="AG85" s="857"/>
      <c r="AH85" s="857"/>
      <c r="AI85" s="857"/>
      <c r="AJ85" s="857"/>
      <c r="AK85" s="857"/>
      <c r="AL85" s="857"/>
      <c r="AM85" s="857"/>
      <c r="AN85" s="857"/>
      <c r="AO85" s="857"/>
      <c r="AP85" s="854"/>
      <c r="AQ85" s="763"/>
      <c r="AR85" s="766"/>
      <c r="AS85" s="860"/>
      <c r="AT85" s="764">
        <v>91200</v>
      </c>
      <c r="AU85" s="861"/>
      <c r="AV85" s="764">
        <v>91200</v>
      </c>
      <c r="AW85" s="695"/>
      <c r="AX85" s="695"/>
      <c r="AY85" s="695"/>
      <c r="AZ85" s="695"/>
      <c r="BA85" s="695"/>
      <c r="BB85" s="695"/>
      <c r="BC85" s="695"/>
      <c r="BD85" s="695"/>
      <c r="BE85" s="695"/>
      <c r="BF85" s="695"/>
      <c r="BG85" s="695"/>
      <c r="BH85" s="695"/>
      <c r="BI85" s="695"/>
      <c r="BJ85" s="695"/>
      <c r="BK85" s="695"/>
      <c r="BL85" s="695"/>
      <c r="BM85" s="695"/>
    </row>
    <row r="86" spans="1:65" s="696" customFormat="1" ht="12" customHeight="1">
      <c r="A86" s="695"/>
      <c r="B86" s="929"/>
      <c r="C86" s="929" t="s">
        <v>73</v>
      </c>
      <c r="D86" s="925" t="s">
        <v>137</v>
      </c>
      <c r="E86" s="909" t="s">
        <v>157</v>
      </c>
      <c r="F86" s="788" t="s">
        <v>3595</v>
      </c>
      <c r="G86" s="932" t="s">
        <v>479</v>
      </c>
      <c r="H86" s="933" t="s">
        <v>725</v>
      </c>
      <c r="I86" s="934" t="s">
        <v>88</v>
      </c>
      <c r="J86" s="926"/>
      <c r="K86" s="926">
        <v>10436</v>
      </c>
      <c r="L86" s="925" t="s">
        <v>1106</v>
      </c>
      <c r="M86" s="925">
        <v>66100</v>
      </c>
      <c r="N86" s="927"/>
      <c r="O86" s="928"/>
      <c r="P86" s="927"/>
      <c r="Q86" s="927" t="s">
        <v>1092</v>
      </c>
      <c r="R86" s="927" t="s">
        <v>1092</v>
      </c>
      <c r="S86" s="927" t="s">
        <v>1092</v>
      </c>
      <c r="T86" s="897" t="s">
        <v>1093</v>
      </c>
      <c r="U86" s="897"/>
      <c r="V86" s="903" t="s">
        <v>1123</v>
      </c>
      <c r="W86" s="852"/>
      <c r="X86" s="852"/>
      <c r="Y86" s="852"/>
      <c r="Z86" s="852"/>
      <c r="AA86" s="852"/>
      <c r="AB86" s="852"/>
      <c r="AC86" s="852"/>
      <c r="AD86" s="852"/>
      <c r="AE86" s="856"/>
      <c r="AF86" s="857"/>
      <c r="AG86" s="857"/>
      <c r="AH86" s="857"/>
      <c r="AI86" s="857"/>
      <c r="AJ86" s="857"/>
      <c r="AK86" s="857"/>
      <c r="AL86" s="857"/>
      <c r="AM86" s="857"/>
      <c r="AN86" s="857"/>
      <c r="AO86" s="857"/>
      <c r="AP86" s="854"/>
      <c r="AQ86" s="763"/>
      <c r="AR86" s="766"/>
      <c r="AS86" s="860"/>
      <c r="AT86" s="762"/>
      <c r="AU86" s="863"/>
      <c r="AV86" s="860"/>
      <c r="AW86" s="695"/>
      <c r="AX86" s="695"/>
      <c r="AY86" s="695"/>
      <c r="AZ86" s="695"/>
      <c r="BA86" s="695"/>
      <c r="BB86" s="695"/>
      <c r="BC86" s="695"/>
      <c r="BD86" s="695"/>
      <c r="BE86" s="695"/>
      <c r="BF86" s="695"/>
      <c r="BG86" s="695"/>
      <c r="BH86" s="695"/>
      <c r="BI86" s="695"/>
      <c r="BJ86" s="695"/>
      <c r="BK86" s="695"/>
      <c r="BL86" s="695"/>
      <c r="BM86" s="695"/>
    </row>
    <row r="87" spans="1:65" s="696" customFormat="1" ht="12" customHeight="1">
      <c r="A87" s="695"/>
      <c r="B87" s="929"/>
      <c r="C87" s="929" t="s">
        <v>73</v>
      </c>
      <c r="D87" s="925" t="s">
        <v>284</v>
      </c>
      <c r="E87" s="909" t="s">
        <v>157</v>
      </c>
      <c r="F87" s="788" t="s">
        <v>3595</v>
      </c>
      <c r="G87" s="932" t="s">
        <v>515</v>
      </c>
      <c r="H87" s="933" t="s">
        <v>725</v>
      </c>
      <c r="I87" s="934" t="s">
        <v>89</v>
      </c>
      <c r="J87" s="926"/>
      <c r="K87" s="926">
        <v>10436</v>
      </c>
      <c r="L87" s="925" t="s">
        <v>1107</v>
      </c>
      <c r="M87" s="925">
        <v>53060</v>
      </c>
      <c r="N87" s="927"/>
      <c r="O87" s="928"/>
      <c r="P87" s="927"/>
      <c r="Q87" s="927" t="s">
        <v>1092</v>
      </c>
      <c r="R87" s="927" t="s">
        <v>1092</v>
      </c>
      <c r="S87" s="927" t="s">
        <v>1092</v>
      </c>
      <c r="T87" s="897" t="s">
        <v>1093</v>
      </c>
      <c r="U87" s="897"/>
      <c r="V87" s="903" t="s">
        <v>1123</v>
      </c>
      <c r="W87" s="852"/>
      <c r="X87" s="852"/>
      <c r="Y87" s="852"/>
      <c r="Z87" s="852"/>
      <c r="AA87" s="852"/>
      <c r="AB87" s="852"/>
      <c r="AC87" s="852"/>
      <c r="AD87" s="852"/>
      <c r="AE87" s="856"/>
      <c r="AF87" s="857"/>
      <c r="AG87" s="857"/>
      <c r="AH87" s="857"/>
      <c r="AI87" s="857"/>
      <c r="AJ87" s="857"/>
      <c r="AK87" s="857"/>
      <c r="AL87" s="857"/>
      <c r="AM87" s="857"/>
      <c r="AN87" s="857"/>
      <c r="AO87" s="857"/>
      <c r="AP87" s="854"/>
      <c r="AQ87" s="763"/>
      <c r="AR87" s="766"/>
      <c r="AS87" s="860"/>
      <c r="AT87" s="762"/>
      <c r="AU87" s="863"/>
      <c r="AV87" s="860"/>
      <c r="AW87" s="695"/>
      <c r="AX87" s="695"/>
      <c r="AY87" s="695"/>
      <c r="AZ87" s="695"/>
      <c r="BA87" s="695"/>
      <c r="BB87" s="695"/>
      <c r="BC87" s="695"/>
      <c r="BD87" s="695"/>
      <c r="BE87" s="695"/>
      <c r="BF87" s="695"/>
      <c r="BG87" s="695"/>
      <c r="BH87" s="695"/>
      <c r="BI87" s="695"/>
      <c r="BJ87" s="695"/>
      <c r="BK87" s="695"/>
      <c r="BL87" s="695"/>
      <c r="BM87" s="695"/>
    </row>
    <row r="88" spans="1:65" s="696" customFormat="1" ht="12" customHeight="1">
      <c r="A88" s="695"/>
      <c r="B88" s="929"/>
      <c r="C88" s="929" t="s">
        <v>73</v>
      </c>
      <c r="D88" s="925" t="s">
        <v>1054</v>
      </c>
      <c r="E88" s="909" t="s">
        <v>157</v>
      </c>
      <c r="F88" s="788" t="s">
        <v>1060</v>
      </c>
      <c r="G88" s="932" t="s">
        <v>515</v>
      </c>
      <c r="H88" s="933" t="s">
        <v>650</v>
      </c>
      <c r="I88" s="934" t="s">
        <v>1055</v>
      </c>
      <c r="J88" s="926"/>
      <c r="K88" s="926">
        <v>10436</v>
      </c>
      <c r="L88" s="925" t="s">
        <v>1107</v>
      </c>
      <c r="M88" s="925">
        <v>53060</v>
      </c>
      <c r="N88" s="927"/>
      <c r="O88" s="928"/>
      <c r="P88" s="927"/>
      <c r="Q88" s="927" t="s">
        <v>1092</v>
      </c>
      <c r="R88" s="927" t="s">
        <v>1092</v>
      </c>
      <c r="S88" s="927" t="s">
        <v>1092</v>
      </c>
      <c r="T88" s="897" t="s">
        <v>1093</v>
      </c>
      <c r="U88" s="897"/>
      <c r="V88" s="903" t="s">
        <v>1123</v>
      </c>
      <c r="W88" s="852"/>
      <c r="X88" s="852"/>
      <c r="Y88" s="852"/>
      <c r="Z88" s="852"/>
      <c r="AA88" s="852"/>
      <c r="AB88" s="852"/>
      <c r="AC88" s="852"/>
      <c r="AD88" s="852"/>
      <c r="AE88" s="856"/>
      <c r="AF88" s="857"/>
      <c r="AG88" s="857"/>
      <c r="AH88" s="857"/>
      <c r="AI88" s="857"/>
      <c r="AJ88" s="857"/>
      <c r="AK88" s="857"/>
      <c r="AL88" s="857"/>
      <c r="AM88" s="857"/>
      <c r="AN88" s="857"/>
      <c r="AO88" s="857"/>
      <c r="AP88" s="854"/>
      <c r="AQ88" s="763"/>
      <c r="AR88" s="766"/>
      <c r="AS88" s="860"/>
      <c r="AT88" s="762"/>
      <c r="AU88" s="863"/>
      <c r="AV88" s="860"/>
      <c r="AW88" s="695"/>
      <c r="AX88" s="695"/>
      <c r="AY88" s="695"/>
      <c r="AZ88" s="695"/>
      <c r="BA88" s="695"/>
      <c r="BB88" s="695"/>
      <c r="BC88" s="695"/>
      <c r="BD88" s="695"/>
      <c r="BE88" s="695"/>
      <c r="BF88" s="695"/>
      <c r="BG88" s="695"/>
      <c r="BH88" s="695"/>
      <c r="BI88" s="695"/>
      <c r="BJ88" s="695"/>
      <c r="BK88" s="695"/>
      <c r="BL88" s="695"/>
      <c r="BM88" s="695"/>
    </row>
    <row r="89" spans="1:65" s="695" customFormat="1" ht="12" customHeight="1">
      <c r="A89" s="656"/>
      <c r="B89" s="929" t="s">
        <v>119</v>
      </c>
      <c r="C89" s="929" t="s">
        <v>73</v>
      </c>
      <c r="D89" s="925" t="s">
        <v>854</v>
      </c>
      <c r="E89" s="909" t="s">
        <v>190</v>
      </c>
      <c r="F89" s="788" t="s">
        <v>3595</v>
      </c>
      <c r="G89" s="932" t="s">
        <v>78</v>
      </c>
      <c r="H89" s="933" t="s">
        <v>625</v>
      </c>
      <c r="I89" s="934" t="s">
        <v>855</v>
      </c>
      <c r="J89" s="926" t="s">
        <v>309</v>
      </c>
      <c r="K89" s="926">
        <v>15686</v>
      </c>
      <c r="L89" s="925" t="s">
        <v>1114</v>
      </c>
      <c r="M89" s="925">
        <v>66100</v>
      </c>
      <c r="N89" s="927">
        <v>38322</v>
      </c>
      <c r="O89" s="928">
        <v>40057</v>
      </c>
      <c r="P89" s="927">
        <v>38353</v>
      </c>
      <c r="Q89" s="927">
        <v>39082</v>
      </c>
      <c r="R89" s="927">
        <v>41305</v>
      </c>
      <c r="S89" s="927">
        <v>41305</v>
      </c>
      <c r="T89" s="897" t="s">
        <v>1093</v>
      </c>
      <c r="U89" s="897" t="s">
        <v>859</v>
      </c>
      <c r="V89" s="903">
        <v>994.70449402876</v>
      </c>
      <c r="W89" s="852"/>
      <c r="X89" s="852"/>
      <c r="Y89" s="852"/>
      <c r="Z89" s="852"/>
      <c r="AA89" s="852"/>
      <c r="AB89" s="852"/>
      <c r="AC89" s="852"/>
      <c r="AD89" s="852"/>
      <c r="AE89" s="852"/>
      <c r="AF89" s="852"/>
      <c r="AG89" s="852"/>
      <c r="AH89" s="852"/>
      <c r="AI89" s="852"/>
      <c r="AJ89" s="852"/>
      <c r="AK89" s="852"/>
      <c r="AL89" s="852"/>
      <c r="AM89" s="852"/>
      <c r="AN89" s="852"/>
      <c r="AO89" s="852"/>
      <c r="AP89" s="853"/>
      <c r="AQ89" s="763"/>
      <c r="AR89" s="761"/>
      <c r="AS89" s="860"/>
      <c r="AT89" s="762"/>
      <c r="AU89" s="861"/>
      <c r="AV89" s="860"/>
    </row>
    <row r="90" spans="1:65" s="695" customFormat="1" ht="12" customHeight="1">
      <c r="B90" s="929" t="s">
        <v>119</v>
      </c>
      <c r="C90" s="929" t="s">
        <v>73</v>
      </c>
      <c r="D90" s="925" t="s">
        <v>560</v>
      </c>
      <c r="E90" s="909" t="s">
        <v>190</v>
      </c>
      <c r="F90" s="788" t="s">
        <v>3595</v>
      </c>
      <c r="G90" s="932" t="s">
        <v>78</v>
      </c>
      <c r="H90" s="933" t="s">
        <v>156</v>
      </c>
      <c r="I90" s="934" t="s">
        <v>561</v>
      </c>
      <c r="J90" s="926" t="s">
        <v>686</v>
      </c>
      <c r="K90" s="926">
        <v>15686</v>
      </c>
      <c r="L90" s="925" t="s">
        <v>1096</v>
      </c>
      <c r="M90" s="925">
        <v>66100</v>
      </c>
      <c r="N90" s="927">
        <v>38322</v>
      </c>
      <c r="O90" s="928">
        <v>40330</v>
      </c>
      <c r="P90" s="927">
        <v>38353</v>
      </c>
      <c r="Q90" s="927">
        <v>39082</v>
      </c>
      <c r="R90" s="927">
        <v>40543</v>
      </c>
      <c r="S90" s="927">
        <v>40543</v>
      </c>
      <c r="T90" s="897" t="s">
        <v>1093</v>
      </c>
      <c r="U90" s="897" t="s">
        <v>859</v>
      </c>
      <c r="V90" s="936">
        <v>1017.2461439811</v>
      </c>
      <c r="W90" s="852"/>
      <c r="X90" s="852"/>
      <c r="Y90" s="852"/>
      <c r="Z90" s="852"/>
      <c r="AA90" s="852"/>
      <c r="AB90" s="852"/>
      <c r="AC90" s="852"/>
      <c r="AD90" s="852"/>
      <c r="AE90" s="852"/>
      <c r="AF90" s="852"/>
      <c r="AG90" s="852"/>
      <c r="AH90" s="852"/>
      <c r="AI90" s="852"/>
      <c r="AJ90" s="852"/>
      <c r="AK90" s="852"/>
      <c r="AL90" s="852"/>
      <c r="AM90" s="852"/>
      <c r="AN90" s="852"/>
      <c r="AO90" s="852"/>
      <c r="AP90" s="858"/>
      <c r="AQ90" s="763"/>
      <c r="AR90" s="761"/>
      <c r="AS90" s="860"/>
      <c r="AT90" s="762"/>
      <c r="AU90" s="861"/>
      <c r="AV90" s="860"/>
    </row>
    <row r="91" spans="1:65" s="695" customFormat="1" ht="12" customHeight="1">
      <c r="B91" s="929" t="s">
        <v>119</v>
      </c>
      <c r="C91" s="929" t="s">
        <v>477</v>
      </c>
      <c r="D91" s="925" t="s">
        <v>660</v>
      </c>
      <c r="E91" s="909" t="s">
        <v>627</v>
      </c>
      <c r="F91" s="788" t="s">
        <v>3595</v>
      </c>
      <c r="G91" s="932" t="s">
        <v>77</v>
      </c>
      <c r="H91" s="933" t="s">
        <v>477</v>
      </c>
      <c r="I91" s="934" t="s">
        <v>185</v>
      </c>
      <c r="J91" s="926" t="s">
        <v>403</v>
      </c>
      <c r="K91" s="926">
        <v>10238</v>
      </c>
      <c r="L91" s="925" t="s">
        <v>1113</v>
      </c>
      <c r="M91" s="925">
        <v>66100</v>
      </c>
      <c r="N91" s="927">
        <v>37591</v>
      </c>
      <c r="O91" s="928">
        <v>37591</v>
      </c>
      <c r="P91" s="927">
        <v>37742</v>
      </c>
      <c r="Q91" s="927">
        <v>40328</v>
      </c>
      <c r="R91" s="927">
        <v>42552</v>
      </c>
      <c r="S91" s="927">
        <v>42552</v>
      </c>
      <c r="T91" s="897" t="s">
        <v>1093</v>
      </c>
      <c r="U91" s="897" t="s">
        <v>1103</v>
      </c>
      <c r="V91" s="903" t="s">
        <v>1123</v>
      </c>
      <c r="W91" s="852"/>
      <c r="X91" s="852"/>
      <c r="Y91" s="852"/>
      <c r="Z91" s="852"/>
      <c r="AA91" s="852"/>
      <c r="AB91" s="852"/>
      <c r="AC91" s="852"/>
      <c r="AD91" s="852"/>
      <c r="AE91" s="852"/>
      <c r="AF91" s="852"/>
      <c r="AG91" s="852"/>
      <c r="AH91" s="852"/>
      <c r="AI91" s="852"/>
      <c r="AJ91" s="852"/>
      <c r="AK91" s="852"/>
      <c r="AL91" s="852"/>
      <c r="AM91" s="852"/>
      <c r="AN91" s="852"/>
      <c r="AO91" s="852"/>
      <c r="AP91" s="858"/>
      <c r="AQ91" s="763"/>
      <c r="AR91" s="766"/>
      <c r="AS91" s="860"/>
      <c r="AT91" s="762"/>
      <c r="AU91" s="861"/>
      <c r="AV91" s="860"/>
    </row>
    <row r="92" spans="1:65" s="695" customFormat="1" ht="12" customHeight="1">
      <c r="B92" s="929" t="s">
        <v>119</v>
      </c>
      <c r="C92" s="929" t="s">
        <v>477</v>
      </c>
      <c r="D92" s="925" t="s">
        <v>291</v>
      </c>
      <c r="E92" s="909" t="s">
        <v>627</v>
      </c>
      <c r="F92" s="788" t="s">
        <v>3595</v>
      </c>
      <c r="G92" s="932" t="s">
        <v>77</v>
      </c>
      <c r="H92" s="933" t="s">
        <v>477</v>
      </c>
      <c r="I92" s="934" t="s">
        <v>186</v>
      </c>
      <c r="J92" s="926" t="s">
        <v>403</v>
      </c>
      <c r="K92" s="926">
        <v>10238</v>
      </c>
      <c r="L92" s="925" t="s">
        <v>1113</v>
      </c>
      <c r="M92" s="925">
        <v>66100</v>
      </c>
      <c r="N92" s="927">
        <v>37591</v>
      </c>
      <c r="O92" s="928">
        <v>37591</v>
      </c>
      <c r="P92" s="927">
        <v>38623</v>
      </c>
      <c r="Q92" s="927">
        <v>40328</v>
      </c>
      <c r="R92" s="927">
        <v>42552</v>
      </c>
      <c r="S92" s="927">
        <v>42552</v>
      </c>
      <c r="T92" s="897" t="s">
        <v>1093</v>
      </c>
      <c r="U92" s="897" t="s">
        <v>1103</v>
      </c>
      <c r="V92" s="903" t="s">
        <v>1123</v>
      </c>
      <c r="W92" s="852"/>
      <c r="X92" s="852"/>
      <c r="Y92" s="852"/>
      <c r="Z92" s="852"/>
      <c r="AA92" s="852"/>
      <c r="AB92" s="852"/>
      <c r="AC92" s="852"/>
      <c r="AD92" s="852"/>
      <c r="AE92" s="852"/>
      <c r="AF92" s="852"/>
      <c r="AG92" s="852"/>
      <c r="AH92" s="852"/>
      <c r="AI92" s="852"/>
      <c r="AJ92" s="852"/>
      <c r="AK92" s="852"/>
      <c r="AL92" s="852"/>
      <c r="AM92" s="852"/>
      <c r="AN92" s="852"/>
      <c r="AO92" s="852"/>
      <c r="AP92" s="858"/>
      <c r="AQ92" s="763"/>
      <c r="AR92" s="766"/>
      <c r="AS92" s="860"/>
      <c r="AT92" s="762"/>
      <c r="AU92" s="861"/>
      <c r="AV92" s="860"/>
    </row>
    <row r="93" spans="1:65" s="695" customFormat="1" ht="12" customHeight="1">
      <c r="B93" s="929" t="s">
        <v>119</v>
      </c>
      <c r="C93" s="929" t="s">
        <v>477</v>
      </c>
      <c r="D93" s="925" t="s">
        <v>292</v>
      </c>
      <c r="E93" s="909" t="s">
        <v>627</v>
      </c>
      <c r="F93" s="788" t="s">
        <v>3595</v>
      </c>
      <c r="G93" s="932" t="s">
        <v>77</v>
      </c>
      <c r="H93" s="933" t="s">
        <v>477</v>
      </c>
      <c r="I93" s="934" t="s">
        <v>187</v>
      </c>
      <c r="J93" s="926" t="s">
        <v>403</v>
      </c>
      <c r="K93" s="926">
        <v>10238</v>
      </c>
      <c r="L93" s="925" t="s">
        <v>1113</v>
      </c>
      <c r="M93" s="925">
        <v>66100</v>
      </c>
      <c r="N93" s="927">
        <v>37591</v>
      </c>
      <c r="O93" s="928">
        <v>37591</v>
      </c>
      <c r="P93" s="927">
        <v>38901</v>
      </c>
      <c r="Q93" s="927">
        <v>40328</v>
      </c>
      <c r="R93" s="927">
        <v>42552</v>
      </c>
      <c r="S93" s="927">
        <v>42552</v>
      </c>
      <c r="T93" s="897" t="s">
        <v>1093</v>
      </c>
      <c r="U93" s="897" t="s">
        <v>1103</v>
      </c>
      <c r="V93" s="903" t="s">
        <v>1123</v>
      </c>
      <c r="W93" s="852"/>
      <c r="X93" s="852"/>
      <c r="Y93" s="852"/>
      <c r="Z93" s="852"/>
      <c r="AA93" s="852"/>
      <c r="AB93" s="852"/>
      <c r="AC93" s="852"/>
      <c r="AD93" s="852"/>
      <c r="AE93" s="852"/>
      <c r="AF93" s="852"/>
      <c r="AG93" s="852"/>
      <c r="AH93" s="852"/>
      <c r="AI93" s="852"/>
      <c r="AJ93" s="852"/>
      <c r="AK93" s="852"/>
      <c r="AL93" s="852"/>
      <c r="AM93" s="852"/>
      <c r="AN93" s="852"/>
      <c r="AO93" s="852"/>
      <c r="AP93" s="858"/>
      <c r="AQ93" s="763"/>
      <c r="AR93" s="766"/>
      <c r="AS93" s="860"/>
      <c r="AT93" s="762"/>
      <c r="AU93" s="861"/>
      <c r="AV93" s="860"/>
    </row>
    <row r="94" spans="1:65" s="695" customFormat="1" ht="12" customHeight="1">
      <c r="B94" s="929" t="s">
        <v>119</v>
      </c>
      <c r="C94" s="929" t="s">
        <v>73</v>
      </c>
      <c r="D94" s="925" t="s">
        <v>290</v>
      </c>
      <c r="E94" s="909" t="s">
        <v>684</v>
      </c>
      <c r="F94" s="788" t="s">
        <v>3595</v>
      </c>
      <c r="G94" s="932" t="s">
        <v>77</v>
      </c>
      <c r="H94" s="933" t="s">
        <v>725</v>
      </c>
      <c r="I94" s="934" t="s">
        <v>558</v>
      </c>
      <c r="J94" s="926" t="s">
        <v>542</v>
      </c>
      <c r="K94" s="926">
        <v>17695</v>
      </c>
      <c r="L94" s="925" t="s">
        <v>1105</v>
      </c>
      <c r="M94" s="925">
        <v>66100</v>
      </c>
      <c r="N94" s="927">
        <v>38596</v>
      </c>
      <c r="O94" s="928">
        <v>40330</v>
      </c>
      <c r="P94" s="927">
        <v>38657</v>
      </c>
      <c r="Q94" s="927">
        <v>40482</v>
      </c>
      <c r="R94" s="927">
        <v>41456</v>
      </c>
      <c r="S94" s="927">
        <v>41456</v>
      </c>
      <c r="T94" s="897" t="s">
        <v>1093</v>
      </c>
      <c r="U94" s="897" t="s">
        <v>859</v>
      </c>
      <c r="V94" s="936">
        <v>1017.2461439811</v>
      </c>
      <c r="W94" s="852"/>
      <c r="X94" s="852"/>
      <c r="Y94" s="852"/>
      <c r="Z94" s="852"/>
      <c r="AA94" s="852"/>
      <c r="AB94" s="852"/>
      <c r="AC94" s="852"/>
      <c r="AD94" s="852"/>
      <c r="AE94" s="852"/>
      <c r="AF94" s="852"/>
      <c r="AG94" s="852"/>
      <c r="AH94" s="852"/>
      <c r="AI94" s="852"/>
      <c r="AJ94" s="852"/>
      <c r="AK94" s="852"/>
      <c r="AL94" s="852"/>
      <c r="AM94" s="852"/>
      <c r="AN94" s="852"/>
      <c r="AO94" s="852"/>
      <c r="AP94" s="858"/>
      <c r="AQ94" s="763"/>
      <c r="AR94" s="765"/>
      <c r="AS94" s="860"/>
      <c r="AT94" s="762"/>
      <c r="AU94" s="861"/>
      <c r="AV94" s="860"/>
    </row>
    <row r="95" spans="1:65" s="695" customFormat="1" ht="12" customHeight="1">
      <c r="B95" s="929"/>
      <c r="C95" s="929" t="s">
        <v>73</v>
      </c>
      <c r="D95" s="925" t="s">
        <v>980</v>
      </c>
      <c r="E95" s="909" t="s">
        <v>684</v>
      </c>
      <c r="F95" s="788" t="s">
        <v>3595</v>
      </c>
      <c r="G95" s="932" t="s">
        <v>515</v>
      </c>
      <c r="H95" s="933" t="s">
        <v>725</v>
      </c>
      <c r="I95" s="934" t="s">
        <v>981</v>
      </c>
      <c r="J95" s="926" t="s">
        <v>542</v>
      </c>
      <c r="K95" s="926">
        <v>17695</v>
      </c>
      <c r="L95" s="925" t="s">
        <v>1107</v>
      </c>
      <c r="M95" s="925">
        <v>53060</v>
      </c>
      <c r="N95" s="927"/>
      <c r="O95" s="928"/>
      <c r="P95" s="927"/>
      <c r="Q95" s="927" t="s">
        <v>1092</v>
      </c>
      <c r="R95" s="927" t="s">
        <v>1092</v>
      </c>
      <c r="S95" s="927" t="s">
        <v>1092</v>
      </c>
      <c r="T95" s="897" t="s">
        <v>1093</v>
      </c>
      <c r="U95" s="897"/>
      <c r="V95" s="903" t="s">
        <v>1123</v>
      </c>
      <c r="W95" s="852"/>
      <c r="X95" s="852"/>
      <c r="Y95" s="852"/>
      <c r="Z95" s="852"/>
      <c r="AA95" s="852"/>
      <c r="AB95" s="852"/>
      <c r="AC95" s="852"/>
      <c r="AD95" s="852"/>
      <c r="AE95" s="852"/>
      <c r="AF95" s="852"/>
      <c r="AG95" s="852"/>
      <c r="AH95" s="852"/>
      <c r="AI95" s="852"/>
      <c r="AJ95" s="852"/>
      <c r="AK95" s="852"/>
      <c r="AL95" s="852"/>
      <c r="AM95" s="852"/>
      <c r="AN95" s="852"/>
      <c r="AO95" s="852"/>
      <c r="AP95" s="858"/>
      <c r="AQ95" s="763"/>
      <c r="AR95" s="765"/>
      <c r="AS95" s="860"/>
      <c r="AT95" s="762"/>
      <c r="AU95" s="863"/>
      <c r="AV95" s="860"/>
    </row>
    <row r="96" spans="1:65" s="696" customFormat="1" ht="12" customHeight="1">
      <c r="A96" s="695"/>
      <c r="B96" s="910" t="s">
        <v>119</v>
      </c>
      <c r="C96" s="910" t="s">
        <v>191</v>
      </c>
      <c r="D96" s="925" t="s">
        <v>511</v>
      </c>
      <c r="E96" s="909" t="s">
        <v>192</v>
      </c>
      <c r="F96" s="788" t="s">
        <v>3595</v>
      </c>
      <c r="G96" s="932" t="s">
        <v>856</v>
      </c>
      <c r="H96" s="882" t="s">
        <v>725</v>
      </c>
      <c r="I96" s="880" t="s">
        <v>150</v>
      </c>
      <c r="J96" s="926" t="s">
        <v>201</v>
      </c>
      <c r="K96" s="926">
        <v>10573</v>
      </c>
      <c r="L96" s="881" t="s">
        <v>1105</v>
      </c>
      <c r="M96" s="881">
        <v>66100</v>
      </c>
      <c r="N96" s="927">
        <v>38777</v>
      </c>
      <c r="O96" s="928">
        <v>40513</v>
      </c>
      <c r="P96" s="927">
        <v>40042</v>
      </c>
      <c r="Q96" s="927">
        <v>40407</v>
      </c>
      <c r="R96" s="927" t="s">
        <v>1092</v>
      </c>
      <c r="S96" s="927">
        <v>40407</v>
      </c>
      <c r="T96" s="897" t="s">
        <v>1093</v>
      </c>
      <c r="U96" s="897" t="s">
        <v>859</v>
      </c>
      <c r="V96" s="936">
        <v>1026.21875660521</v>
      </c>
      <c r="W96" s="852"/>
      <c r="X96" s="852"/>
      <c r="Y96" s="852"/>
      <c r="Z96" s="852"/>
      <c r="AA96" s="852"/>
      <c r="AB96" s="852"/>
      <c r="AC96" s="852"/>
      <c r="AD96" s="855"/>
      <c r="AE96" s="855"/>
      <c r="AF96" s="855"/>
      <c r="AG96" s="855"/>
      <c r="AH96" s="855"/>
      <c r="AI96" s="855"/>
      <c r="AJ96" s="855"/>
      <c r="AK96" s="855"/>
      <c r="AL96" s="855"/>
      <c r="AM96" s="855"/>
      <c r="AN96" s="855"/>
      <c r="AO96" s="855"/>
      <c r="AP96" s="858"/>
      <c r="AQ96" s="763"/>
      <c r="AR96" s="766"/>
      <c r="AS96" s="860"/>
      <c r="AT96" s="762"/>
      <c r="AU96" s="861"/>
      <c r="AV96" s="860"/>
      <c r="AW96" s="695"/>
      <c r="AX96" s="695"/>
      <c r="AY96" s="695"/>
      <c r="AZ96" s="695"/>
      <c r="BA96" s="695"/>
      <c r="BB96" s="695"/>
      <c r="BC96" s="695"/>
      <c r="BD96" s="695"/>
      <c r="BE96" s="695"/>
      <c r="BF96" s="695"/>
      <c r="BG96" s="695"/>
      <c r="BH96" s="695"/>
      <c r="BI96" s="695"/>
      <c r="BJ96" s="695"/>
      <c r="BK96" s="695"/>
      <c r="BL96" s="695"/>
      <c r="BM96" s="695"/>
    </row>
    <row r="97" spans="1:65" s="696" customFormat="1" ht="12" customHeight="1">
      <c r="A97" s="695"/>
      <c r="B97" s="910"/>
      <c r="C97" s="910" t="s">
        <v>191</v>
      </c>
      <c r="D97" s="925" t="s">
        <v>342</v>
      </c>
      <c r="E97" s="909" t="s">
        <v>192</v>
      </c>
      <c r="F97" s="788" t="s">
        <v>3595</v>
      </c>
      <c r="G97" s="932" t="s">
        <v>515</v>
      </c>
      <c r="H97" s="882" t="s">
        <v>725</v>
      </c>
      <c r="I97" s="880" t="s">
        <v>512</v>
      </c>
      <c r="J97" s="926" t="s">
        <v>201</v>
      </c>
      <c r="K97" s="926">
        <v>10573</v>
      </c>
      <c r="L97" s="881" t="s">
        <v>1115</v>
      </c>
      <c r="M97" s="881">
        <v>53060</v>
      </c>
      <c r="N97" s="926"/>
      <c r="O97" s="887"/>
      <c r="P97" s="927"/>
      <c r="Q97" s="927" t="s">
        <v>1092</v>
      </c>
      <c r="R97" s="927" t="s">
        <v>1092</v>
      </c>
      <c r="S97" s="927" t="s">
        <v>1092</v>
      </c>
      <c r="T97" s="897" t="s">
        <v>1093</v>
      </c>
      <c r="U97" s="897"/>
      <c r="V97" s="903" t="s">
        <v>1123</v>
      </c>
      <c r="W97" s="852"/>
      <c r="X97" s="852"/>
      <c r="Y97" s="852"/>
      <c r="Z97" s="852"/>
      <c r="AA97" s="852"/>
      <c r="AB97" s="852"/>
      <c r="AC97" s="852"/>
      <c r="AD97" s="852"/>
      <c r="AE97" s="852"/>
      <c r="AF97" s="852"/>
      <c r="AG97" s="852"/>
      <c r="AH97" s="852"/>
      <c r="AI97" s="852"/>
      <c r="AJ97" s="852"/>
      <c r="AK97" s="852"/>
      <c r="AL97" s="852"/>
      <c r="AM97" s="852"/>
      <c r="AN97" s="852"/>
      <c r="AO97" s="852"/>
      <c r="AP97" s="858"/>
      <c r="AQ97" s="763"/>
      <c r="AR97" s="766"/>
      <c r="AS97" s="860"/>
      <c r="AT97" s="762"/>
      <c r="AU97" s="863"/>
      <c r="AV97" s="860"/>
      <c r="AW97" s="695"/>
      <c r="AX97" s="695"/>
      <c r="AY97" s="695"/>
      <c r="AZ97" s="695"/>
      <c r="BA97" s="695"/>
      <c r="BB97" s="695"/>
      <c r="BC97" s="695"/>
      <c r="BD97" s="695"/>
      <c r="BE97" s="695"/>
      <c r="BF97" s="695"/>
      <c r="BG97" s="695"/>
      <c r="BH97" s="695"/>
      <c r="BI97" s="695"/>
      <c r="BJ97" s="695"/>
      <c r="BK97" s="695"/>
      <c r="BL97" s="695"/>
      <c r="BM97" s="695"/>
    </row>
    <row r="98" spans="1:65" s="696" customFormat="1" ht="12" customHeight="1">
      <c r="A98" s="695"/>
      <c r="B98" s="929" t="s">
        <v>119</v>
      </c>
      <c r="C98" s="929" t="s">
        <v>73</v>
      </c>
      <c r="D98" s="925" t="s">
        <v>285</v>
      </c>
      <c r="E98" s="909" t="s">
        <v>177</v>
      </c>
      <c r="F98" s="788" t="s">
        <v>3595</v>
      </c>
      <c r="G98" s="932" t="s">
        <v>77</v>
      </c>
      <c r="H98" s="917" t="s">
        <v>651</v>
      </c>
      <c r="I98" s="934" t="s">
        <v>178</v>
      </c>
      <c r="J98" s="926" t="s">
        <v>179</v>
      </c>
      <c r="K98" s="926">
        <v>11322</v>
      </c>
      <c r="L98" s="925" t="s">
        <v>1111</v>
      </c>
      <c r="M98" s="925">
        <v>66100</v>
      </c>
      <c r="N98" s="927">
        <v>39142</v>
      </c>
      <c r="O98" s="928">
        <v>40330</v>
      </c>
      <c r="P98" s="927">
        <v>39293</v>
      </c>
      <c r="Q98" s="927">
        <v>41121</v>
      </c>
      <c r="R98" s="927">
        <v>41846</v>
      </c>
      <c r="S98" s="927">
        <v>41846</v>
      </c>
      <c r="T98" s="897" t="s">
        <v>1093</v>
      </c>
      <c r="U98" s="897" t="s">
        <v>859</v>
      </c>
      <c r="V98" s="936">
        <v>1017.2461439811</v>
      </c>
      <c r="W98" s="852"/>
      <c r="X98" s="852"/>
      <c r="Y98" s="852"/>
      <c r="Z98" s="852"/>
      <c r="AA98" s="852"/>
      <c r="AB98" s="852"/>
      <c r="AC98" s="852"/>
      <c r="AD98" s="852"/>
      <c r="AE98" s="852"/>
      <c r="AF98" s="852"/>
      <c r="AG98" s="852"/>
      <c r="AH98" s="852"/>
      <c r="AI98" s="852"/>
      <c r="AJ98" s="852"/>
      <c r="AK98" s="852"/>
      <c r="AL98" s="852"/>
      <c r="AM98" s="852"/>
      <c r="AN98" s="852"/>
      <c r="AO98" s="852"/>
      <c r="AP98" s="858"/>
      <c r="AQ98" s="763"/>
      <c r="AR98" s="766"/>
      <c r="AS98" s="860"/>
      <c r="AT98" s="762"/>
      <c r="AU98" s="861"/>
      <c r="AV98" s="860"/>
      <c r="AW98" s="695"/>
      <c r="AX98" s="695"/>
      <c r="AY98" s="695"/>
      <c r="AZ98" s="695"/>
      <c r="BA98" s="695"/>
      <c r="BB98" s="695"/>
      <c r="BC98" s="695"/>
      <c r="BD98" s="695"/>
      <c r="BE98" s="695"/>
      <c r="BF98" s="695"/>
      <c r="BG98" s="695"/>
      <c r="BH98" s="695"/>
      <c r="BI98" s="695"/>
      <c r="BJ98" s="695"/>
      <c r="BK98" s="695"/>
      <c r="BL98" s="695"/>
      <c r="BM98" s="695"/>
    </row>
    <row r="99" spans="1:65" s="696" customFormat="1" ht="12" customHeight="1">
      <c r="A99" s="695"/>
      <c r="B99" s="929" t="s">
        <v>119</v>
      </c>
      <c r="C99" s="929" t="s">
        <v>73</v>
      </c>
      <c r="D99" s="925" t="s">
        <v>286</v>
      </c>
      <c r="E99" s="909" t="s">
        <v>177</v>
      </c>
      <c r="F99" s="788" t="s">
        <v>3595</v>
      </c>
      <c r="G99" s="932" t="s">
        <v>77</v>
      </c>
      <c r="H99" s="917" t="s">
        <v>651</v>
      </c>
      <c r="I99" s="934" t="s">
        <v>180</v>
      </c>
      <c r="J99" s="926" t="s">
        <v>181</v>
      </c>
      <c r="K99" s="926">
        <v>11322</v>
      </c>
      <c r="L99" s="925" t="s">
        <v>1111</v>
      </c>
      <c r="M99" s="925">
        <v>66100</v>
      </c>
      <c r="N99" s="927">
        <v>39142</v>
      </c>
      <c r="O99" s="928">
        <v>40330</v>
      </c>
      <c r="P99" s="927">
        <v>39293</v>
      </c>
      <c r="Q99" s="927">
        <v>41121</v>
      </c>
      <c r="R99" s="927">
        <v>41846</v>
      </c>
      <c r="S99" s="927">
        <v>41846</v>
      </c>
      <c r="T99" s="897" t="s">
        <v>1093</v>
      </c>
      <c r="U99" s="897" t="s">
        <v>859</v>
      </c>
      <c r="V99" s="936">
        <v>1017.2461439811</v>
      </c>
      <c r="W99" s="852"/>
      <c r="X99" s="852"/>
      <c r="Y99" s="852"/>
      <c r="Z99" s="852"/>
      <c r="AA99" s="852"/>
      <c r="AB99" s="852"/>
      <c r="AC99" s="852"/>
      <c r="AD99" s="852"/>
      <c r="AE99" s="852"/>
      <c r="AF99" s="852"/>
      <c r="AG99" s="852"/>
      <c r="AH99" s="852"/>
      <c r="AI99" s="852"/>
      <c r="AJ99" s="852"/>
      <c r="AK99" s="852"/>
      <c r="AL99" s="852"/>
      <c r="AM99" s="852"/>
      <c r="AN99" s="852"/>
      <c r="AO99" s="852"/>
      <c r="AP99" s="858"/>
      <c r="AQ99" s="763"/>
      <c r="AR99" s="766"/>
      <c r="AS99" s="860"/>
      <c r="AT99" s="762"/>
      <c r="AU99" s="861"/>
      <c r="AV99" s="860"/>
      <c r="AW99" s="695"/>
      <c r="AX99" s="695"/>
      <c r="AY99" s="695"/>
      <c r="AZ99" s="695"/>
      <c r="BA99" s="695"/>
      <c r="BB99" s="695"/>
      <c r="BC99" s="695"/>
      <c r="BD99" s="695"/>
      <c r="BE99" s="695"/>
      <c r="BF99" s="695"/>
      <c r="BG99" s="695"/>
      <c r="BH99" s="695"/>
      <c r="BI99" s="695"/>
      <c r="BJ99" s="695"/>
      <c r="BK99" s="695"/>
      <c r="BL99" s="695"/>
      <c r="BM99" s="695"/>
    </row>
    <row r="100" spans="1:65" s="696" customFormat="1" ht="12" customHeight="1">
      <c r="A100" s="695"/>
      <c r="B100" s="929" t="s">
        <v>119</v>
      </c>
      <c r="C100" s="929" t="s">
        <v>73</v>
      </c>
      <c r="D100" s="925" t="s">
        <v>287</v>
      </c>
      <c r="E100" s="909" t="s">
        <v>177</v>
      </c>
      <c r="F100" s="788" t="s">
        <v>3595</v>
      </c>
      <c r="G100" s="932" t="s">
        <v>856</v>
      </c>
      <c r="H100" s="917" t="s">
        <v>651</v>
      </c>
      <c r="I100" s="934" t="s">
        <v>182</v>
      </c>
      <c r="J100" s="926" t="s">
        <v>183</v>
      </c>
      <c r="K100" s="926">
        <v>11322</v>
      </c>
      <c r="L100" s="925" t="s">
        <v>1111</v>
      </c>
      <c r="M100" s="925">
        <v>66100</v>
      </c>
      <c r="N100" s="927">
        <v>39142</v>
      </c>
      <c r="O100" s="928">
        <v>40330</v>
      </c>
      <c r="P100" s="927">
        <v>39293</v>
      </c>
      <c r="Q100" s="927">
        <v>41121</v>
      </c>
      <c r="R100" s="927">
        <v>41846</v>
      </c>
      <c r="S100" s="927">
        <v>41846</v>
      </c>
      <c r="T100" s="897" t="s">
        <v>1093</v>
      </c>
      <c r="U100" s="897" t="s">
        <v>859</v>
      </c>
      <c r="V100" s="936">
        <v>1017.2461439811</v>
      </c>
      <c r="W100" s="852"/>
      <c r="X100" s="852"/>
      <c r="Y100" s="852"/>
      <c r="Z100" s="852"/>
      <c r="AA100" s="852"/>
      <c r="AB100" s="852"/>
      <c r="AC100" s="852"/>
      <c r="AD100" s="852"/>
      <c r="AE100" s="852"/>
      <c r="AF100" s="852"/>
      <c r="AG100" s="852"/>
      <c r="AH100" s="852"/>
      <c r="AI100" s="852"/>
      <c r="AJ100" s="852"/>
      <c r="AK100" s="852"/>
      <c r="AL100" s="852"/>
      <c r="AM100" s="852"/>
      <c r="AN100" s="852"/>
      <c r="AO100" s="852"/>
      <c r="AP100" s="858"/>
      <c r="AQ100" s="763"/>
      <c r="AR100" s="766"/>
      <c r="AS100" s="860"/>
      <c r="AT100" s="762"/>
      <c r="AU100" s="861"/>
      <c r="AV100" s="860"/>
      <c r="AW100" s="695"/>
      <c r="AX100" s="695"/>
      <c r="AY100" s="695"/>
      <c r="AZ100" s="695"/>
      <c r="BA100" s="695"/>
      <c r="BB100" s="695"/>
      <c r="BC100" s="695"/>
      <c r="BD100" s="695"/>
      <c r="BE100" s="695"/>
      <c r="BF100" s="695"/>
      <c r="BG100" s="695"/>
      <c r="BH100" s="695"/>
      <c r="BI100" s="695"/>
      <c r="BJ100" s="695"/>
      <c r="BK100" s="695"/>
      <c r="BL100" s="695"/>
      <c r="BM100" s="695"/>
    </row>
    <row r="101" spans="1:65" s="696" customFormat="1" ht="12" customHeight="1">
      <c r="A101" s="695"/>
      <c r="B101" s="929" t="s">
        <v>119</v>
      </c>
      <c r="C101" s="929" t="s">
        <v>73</v>
      </c>
      <c r="D101" s="925" t="s">
        <v>288</v>
      </c>
      <c r="E101" s="909" t="s">
        <v>177</v>
      </c>
      <c r="F101" s="788" t="s">
        <v>3595</v>
      </c>
      <c r="G101" s="932" t="s">
        <v>77</v>
      </c>
      <c r="H101" s="917" t="s">
        <v>651</v>
      </c>
      <c r="I101" s="934" t="s">
        <v>853</v>
      </c>
      <c r="J101" s="926" t="s">
        <v>507</v>
      </c>
      <c r="K101" s="926">
        <v>11322</v>
      </c>
      <c r="L101" s="925" t="s">
        <v>1111</v>
      </c>
      <c r="M101" s="925">
        <v>66100</v>
      </c>
      <c r="N101" s="927">
        <v>39142</v>
      </c>
      <c r="O101" s="928">
        <v>40330</v>
      </c>
      <c r="P101" s="927">
        <v>39293</v>
      </c>
      <c r="Q101" s="927">
        <v>41121</v>
      </c>
      <c r="R101" s="927">
        <v>41846</v>
      </c>
      <c r="S101" s="927">
        <v>41846</v>
      </c>
      <c r="T101" s="897" t="s">
        <v>1093</v>
      </c>
      <c r="U101" s="897" t="s">
        <v>859</v>
      </c>
      <c r="V101" s="936">
        <v>1017.2461439811</v>
      </c>
      <c r="W101" s="852"/>
      <c r="X101" s="852"/>
      <c r="Y101" s="852"/>
      <c r="Z101" s="852"/>
      <c r="AA101" s="852"/>
      <c r="AB101" s="852"/>
      <c r="AC101" s="852"/>
      <c r="AD101" s="852"/>
      <c r="AE101" s="852"/>
      <c r="AF101" s="852"/>
      <c r="AG101" s="852"/>
      <c r="AH101" s="852"/>
      <c r="AI101" s="852"/>
      <c r="AJ101" s="852"/>
      <c r="AK101" s="852"/>
      <c r="AL101" s="852"/>
      <c r="AM101" s="852"/>
      <c r="AN101" s="852"/>
      <c r="AO101" s="852"/>
      <c r="AP101" s="858"/>
      <c r="AQ101" s="763"/>
      <c r="AR101" s="766"/>
      <c r="AS101" s="860"/>
      <c r="AT101" s="762"/>
      <c r="AU101" s="861"/>
      <c r="AV101" s="860"/>
      <c r="AW101" s="695"/>
      <c r="AX101" s="695"/>
      <c r="AY101" s="695"/>
      <c r="AZ101" s="695"/>
      <c r="BA101" s="695"/>
      <c r="BB101" s="695"/>
      <c r="BC101" s="695"/>
      <c r="BD101" s="695"/>
      <c r="BE101" s="695"/>
      <c r="BF101" s="695"/>
      <c r="BG101" s="695"/>
      <c r="BH101" s="695"/>
      <c r="BI101" s="695"/>
      <c r="BJ101" s="695"/>
      <c r="BK101" s="695"/>
      <c r="BL101" s="695"/>
      <c r="BM101" s="695"/>
    </row>
    <row r="102" spans="1:65" s="696" customFormat="1" ht="12" customHeight="1">
      <c r="A102" s="695"/>
      <c r="B102" s="929" t="s">
        <v>119</v>
      </c>
      <c r="C102" s="929" t="s">
        <v>73</v>
      </c>
      <c r="D102" s="925" t="s">
        <v>289</v>
      </c>
      <c r="E102" s="909" t="s">
        <v>177</v>
      </c>
      <c r="F102" s="788" t="s">
        <v>3595</v>
      </c>
      <c r="G102" s="932" t="s">
        <v>77</v>
      </c>
      <c r="H102" s="917" t="s">
        <v>651</v>
      </c>
      <c r="I102" s="934" t="s">
        <v>509</v>
      </c>
      <c r="J102" s="926" t="s">
        <v>510</v>
      </c>
      <c r="K102" s="926">
        <v>11322</v>
      </c>
      <c r="L102" s="925" t="s">
        <v>1111</v>
      </c>
      <c r="M102" s="925">
        <v>66100</v>
      </c>
      <c r="N102" s="927">
        <v>39142</v>
      </c>
      <c r="O102" s="928">
        <v>40330</v>
      </c>
      <c r="P102" s="927">
        <v>39293</v>
      </c>
      <c r="Q102" s="927">
        <v>41121</v>
      </c>
      <c r="R102" s="927">
        <v>41846</v>
      </c>
      <c r="S102" s="927">
        <v>41846</v>
      </c>
      <c r="T102" s="897" t="s">
        <v>1093</v>
      </c>
      <c r="U102" s="897" t="s">
        <v>859</v>
      </c>
      <c r="V102" s="936">
        <v>1017.2461439811</v>
      </c>
      <c r="W102" s="852"/>
      <c r="X102" s="852"/>
      <c r="Y102" s="852"/>
      <c r="Z102" s="852"/>
      <c r="AA102" s="852"/>
      <c r="AB102" s="852"/>
      <c r="AC102" s="852"/>
      <c r="AD102" s="852"/>
      <c r="AE102" s="852"/>
      <c r="AF102" s="852"/>
      <c r="AG102" s="852"/>
      <c r="AH102" s="852"/>
      <c r="AI102" s="852"/>
      <c r="AJ102" s="852"/>
      <c r="AK102" s="852"/>
      <c r="AL102" s="852"/>
      <c r="AM102" s="852"/>
      <c r="AN102" s="852"/>
      <c r="AO102" s="852"/>
      <c r="AP102" s="858"/>
      <c r="AQ102" s="763"/>
      <c r="AR102" s="766"/>
      <c r="AS102" s="860"/>
      <c r="AT102" s="762"/>
      <c r="AU102" s="861"/>
      <c r="AV102" s="860"/>
      <c r="AW102" s="695"/>
      <c r="AX102" s="695"/>
      <c r="AY102" s="695"/>
      <c r="AZ102" s="695"/>
      <c r="BA102" s="695"/>
      <c r="BB102" s="695"/>
      <c r="BC102" s="695"/>
      <c r="BD102" s="695"/>
      <c r="BE102" s="695"/>
      <c r="BF102" s="695"/>
      <c r="BG102" s="695"/>
      <c r="BH102" s="695"/>
      <c r="BI102" s="695"/>
      <c r="BJ102" s="695"/>
      <c r="BK102" s="695"/>
      <c r="BL102" s="695"/>
      <c r="BM102" s="695"/>
    </row>
    <row r="103" spans="1:65" s="696" customFormat="1" ht="12" customHeight="1">
      <c r="A103" s="695"/>
      <c r="B103" s="929"/>
      <c r="C103" s="929" t="s">
        <v>73</v>
      </c>
      <c r="D103" s="925" t="s">
        <v>148</v>
      </c>
      <c r="E103" s="909" t="s">
        <v>177</v>
      </c>
      <c r="F103" s="906" t="s">
        <v>1060</v>
      </c>
      <c r="G103" s="932" t="s">
        <v>81</v>
      </c>
      <c r="H103" s="933" t="s">
        <v>651</v>
      </c>
      <c r="I103" s="934" t="s">
        <v>1144</v>
      </c>
      <c r="J103" s="926"/>
      <c r="K103" s="926">
        <v>11322</v>
      </c>
      <c r="L103" s="925" t="s">
        <v>1143</v>
      </c>
      <c r="M103" s="925">
        <v>66100</v>
      </c>
      <c r="N103" s="927"/>
      <c r="O103" s="928"/>
      <c r="P103" s="927"/>
      <c r="Q103" s="927" t="s">
        <v>1092</v>
      </c>
      <c r="R103" s="927" t="s">
        <v>1092</v>
      </c>
      <c r="S103" s="927" t="s">
        <v>1092</v>
      </c>
      <c r="T103" s="897" t="s">
        <v>1093</v>
      </c>
      <c r="U103" s="897"/>
      <c r="V103" s="903" t="s">
        <v>1123</v>
      </c>
      <c r="W103" s="852"/>
      <c r="X103" s="852"/>
      <c r="Y103" s="852"/>
      <c r="Z103" s="852"/>
      <c r="AA103" s="852"/>
      <c r="AB103" s="852"/>
      <c r="AC103" s="852"/>
      <c r="AD103" s="852"/>
      <c r="AE103" s="852"/>
      <c r="AF103" s="852"/>
      <c r="AG103" s="852"/>
      <c r="AH103" s="852"/>
      <c r="AI103" s="852"/>
      <c r="AJ103" s="852"/>
      <c r="AK103" s="852"/>
      <c r="AL103" s="852"/>
      <c r="AM103" s="852"/>
      <c r="AN103" s="852"/>
      <c r="AO103" s="852"/>
      <c r="AP103" s="858"/>
      <c r="AQ103" s="763"/>
      <c r="AR103" s="766"/>
      <c r="AS103" s="860"/>
      <c r="AT103" s="762">
        <v>0</v>
      </c>
      <c r="AU103" s="861"/>
      <c r="AV103" s="860"/>
      <c r="AW103" s="695"/>
      <c r="AX103" s="695"/>
      <c r="AY103" s="695"/>
      <c r="AZ103" s="695"/>
      <c r="BA103" s="695"/>
      <c r="BB103" s="695"/>
      <c r="BC103" s="695"/>
      <c r="BD103" s="695"/>
      <c r="BE103" s="695"/>
      <c r="BF103" s="695"/>
      <c r="BG103" s="695"/>
      <c r="BH103" s="695"/>
      <c r="BI103" s="695"/>
      <c r="BJ103" s="695"/>
      <c r="BK103" s="695"/>
      <c r="BL103" s="695"/>
      <c r="BM103" s="695"/>
    </row>
    <row r="104" spans="1:65" s="696" customFormat="1" ht="12" customHeight="1">
      <c r="A104" s="695"/>
      <c r="B104" s="929"/>
      <c r="C104" s="929" t="s">
        <v>73</v>
      </c>
      <c r="D104" s="925" t="s">
        <v>514</v>
      </c>
      <c r="E104" s="909" t="s">
        <v>177</v>
      </c>
      <c r="F104" s="906" t="s">
        <v>3611</v>
      </c>
      <c r="G104" s="932" t="s">
        <v>515</v>
      </c>
      <c r="H104" s="933" t="s">
        <v>651</v>
      </c>
      <c r="I104" s="934" t="s">
        <v>516</v>
      </c>
      <c r="J104" s="926" t="s">
        <v>183</v>
      </c>
      <c r="K104" s="926">
        <v>11322</v>
      </c>
      <c r="L104" s="925" t="s">
        <v>1112</v>
      </c>
      <c r="M104" s="925">
        <v>53060</v>
      </c>
      <c r="N104" s="927"/>
      <c r="O104" s="928"/>
      <c r="P104" s="927"/>
      <c r="Q104" s="927" t="s">
        <v>1092</v>
      </c>
      <c r="R104" s="927" t="s">
        <v>1092</v>
      </c>
      <c r="S104" s="927" t="s">
        <v>1092</v>
      </c>
      <c r="T104" s="897" t="s">
        <v>1093</v>
      </c>
      <c r="U104" s="897"/>
      <c r="V104" s="903" t="s">
        <v>1123</v>
      </c>
      <c r="W104" s="852"/>
      <c r="X104" s="852"/>
      <c r="Y104" s="852"/>
      <c r="Z104" s="852"/>
      <c r="AA104" s="852"/>
      <c r="AB104" s="852"/>
      <c r="AC104" s="852"/>
      <c r="AD104" s="852"/>
      <c r="AE104" s="852"/>
      <c r="AF104" s="852"/>
      <c r="AG104" s="852"/>
      <c r="AH104" s="852"/>
      <c r="AI104" s="852"/>
      <c r="AJ104" s="852"/>
      <c r="AK104" s="852"/>
      <c r="AL104" s="852"/>
      <c r="AM104" s="852"/>
      <c r="AN104" s="852"/>
      <c r="AO104" s="852"/>
      <c r="AP104" s="858"/>
      <c r="AQ104" s="763"/>
      <c r="AR104" s="766"/>
      <c r="AS104" s="860"/>
      <c r="AT104" s="762"/>
      <c r="AU104" s="863"/>
      <c r="AV104" s="860"/>
      <c r="AW104" s="695"/>
      <c r="AX104" s="695"/>
      <c r="AY104" s="695"/>
      <c r="AZ104" s="695"/>
      <c r="BA104" s="695"/>
      <c r="BB104" s="695"/>
      <c r="BC104" s="695"/>
      <c r="BD104" s="695"/>
      <c r="BE104" s="695"/>
      <c r="BF104" s="695"/>
      <c r="BG104" s="695"/>
      <c r="BH104" s="695"/>
      <c r="BI104" s="695"/>
      <c r="BJ104" s="695"/>
      <c r="BK104" s="695"/>
      <c r="BL104" s="695"/>
      <c r="BM104" s="695"/>
    </row>
    <row r="105" spans="1:65" s="712" customFormat="1" ht="12" customHeight="1">
      <c r="B105" s="910" t="s">
        <v>119</v>
      </c>
      <c r="C105" s="910"/>
      <c r="D105" s="925" t="s">
        <v>152</v>
      </c>
      <c r="E105" s="909" t="s">
        <v>857</v>
      </c>
      <c r="F105" s="906" t="s">
        <v>3612</v>
      </c>
      <c r="G105" s="932" t="s">
        <v>77</v>
      </c>
      <c r="H105" s="933" t="s">
        <v>651</v>
      </c>
      <c r="I105" s="934" t="s">
        <v>151</v>
      </c>
      <c r="J105" s="926"/>
      <c r="K105" s="926">
        <v>18522</v>
      </c>
      <c r="L105" s="925" t="s">
        <v>1116</v>
      </c>
      <c r="M105" s="925">
        <v>66100</v>
      </c>
      <c r="N105" s="927"/>
      <c r="O105" s="928"/>
      <c r="P105" s="927">
        <v>39264</v>
      </c>
      <c r="Q105" s="927" t="s">
        <v>1117</v>
      </c>
      <c r="R105" s="927">
        <v>42916</v>
      </c>
      <c r="S105" s="927">
        <v>42916</v>
      </c>
      <c r="T105" s="897" t="s">
        <v>1093</v>
      </c>
      <c r="U105" s="897"/>
      <c r="V105" s="903" t="s">
        <v>1123</v>
      </c>
      <c r="W105" s="854"/>
      <c r="X105" s="854"/>
      <c r="Y105" s="854"/>
      <c r="Z105" s="854"/>
      <c r="AA105" s="854"/>
      <c r="AB105" s="854"/>
      <c r="AC105" s="854"/>
      <c r="AD105" s="854"/>
      <c r="AE105" s="859"/>
      <c r="AF105" s="854"/>
      <c r="AG105" s="859"/>
      <c r="AH105" s="854"/>
      <c r="AI105" s="859"/>
      <c r="AJ105" s="854"/>
      <c r="AK105" s="859"/>
      <c r="AL105" s="854"/>
      <c r="AM105" s="859"/>
      <c r="AN105" s="854"/>
      <c r="AO105" s="854"/>
      <c r="AP105" s="858"/>
      <c r="AQ105" s="763"/>
      <c r="AR105" s="762"/>
      <c r="AS105" s="860"/>
      <c r="AT105" s="762">
        <v>6000</v>
      </c>
      <c r="AU105" s="861"/>
      <c r="AV105" s="946">
        <v>6000</v>
      </c>
    </row>
    <row r="106" spans="1:65" s="696" customFormat="1" ht="12" customHeight="1" thickBot="1">
      <c r="A106" s="695"/>
      <c r="B106" s="898"/>
      <c r="C106" s="898"/>
      <c r="D106" s="884" t="s">
        <v>241</v>
      </c>
      <c r="E106" s="894"/>
      <c r="F106" s="911"/>
      <c r="G106" s="899"/>
      <c r="H106" s="884"/>
      <c r="I106" s="886"/>
      <c r="J106" s="884"/>
      <c r="K106" s="916"/>
      <c r="L106" s="884"/>
      <c r="M106" s="884"/>
      <c r="N106" s="905"/>
      <c r="O106" s="905"/>
      <c r="P106" s="905"/>
      <c r="Q106" s="905"/>
      <c r="R106" s="905"/>
      <c r="S106" s="905"/>
      <c r="T106" s="894"/>
      <c r="U106" s="894"/>
      <c r="V106" s="893"/>
      <c r="W106" s="776">
        <v>27032962.140000004</v>
      </c>
      <c r="X106" s="776">
        <v>-295186.24563616561</v>
      </c>
      <c r="Y106" s="776">
        <v>-1399557.7100000002</v>
      </c>
      <c r="Z106" s="776">
        <v>-470898.54</v>
      </c>
      <c r="AA106" s="776">
        <v>-326595.58999999991</v>
      </c>
      <c r="AB106" s="776">
        <v>-320205.99999999994</v>
      </c>
      <c r="AC106" s="776">
        <v>15399068.620000003</v>
      </c>
      <c r="AD106" s="776">
        <v>2148416.5280869561</v>
      </c>
      <c r="AE106" s="776">
        <v>2122112.5369565217</v>
      </c>
      <c r="AF106" s="776">
        <v>2183100.3098212555</v>
      </c>
      <c r="AG106" s="776">
        <v>2158306.7382608699</v>
      </c>
      <c r="AH106" s="776">
        <v>1984018.0225652175</v>
      </c>
      <c r="AI106" s="776">
        <v>2002662.5250000004</v>
      </c>
      <c r="AJ106" s="776">
        <v>2008235.4300000002</v>
      </c>
      <c r="AK106" s="776">
        <v>2008235.4300000002</v>
      </c>
      <c r="AL106" s="776">
        <v>2008235.4300000002</v>
      </c>
      <c r="AM106" s="776">
        <v>2008235.4300000002</v>
      </c>
      <c r="AN106" s="776">
        <v>2008235.4300000002</v>
      </c>
      <c r="AO106" s="776">
        <v>2008235.4300000002</v>
      </c>
      <c r="AP106" s="776">
        <v>24648029.240690827</v>
      </c>
      <c r="AQ106" s="797"/>
      <c r="AR106" s="762"/>
      <c r="AS106" s="776">
        <v>24220518.054363798</v>
      </c>
      <c r="AT106" s="776">
        <v>988800</v>
      </c>
      <c r="AU106" s="776">
        <v>156343.37000000002</v>
      </c>
      <c r="AV106" s="776">
        <v>25359661.42436384</v>
      </c>
      <c r="AW106" s="695"/>
      <c r="AX106" s="695"/>
      <c r="AY106" s="695"/>
      <c r="AZ106" s="695"/>
      <c r="BA106" s="695"/>
      <c r="BB106" s="695"/>
      <c r="BC106" s="695"/>
      <c r="BD106" s="695"/>
      <c r="BE106" s="695"/>
      <c r="BF106" s="695"/>
      <c r="BG106" s="695"/>
      <c r="BH106" s="695"/>
      <c r="BI106" s="695"/>
      <c r="BJ106" s="695"/>
      <c r="BK106" s="695"/>
      <c r="BL106" s="695"/>
      <c r="BM106" s="695"/>
    </row>
    <row r="107" spans="1:65" ht="12.75" customHeight="1">
      <c r="A107" s="695"/>
      <c r="B107" s="789"/>
      <c r="C107" s="789"/>
      <c r="D107" s="767"/>
      <c r="E107" s="790"/>
      <c r="F107" s="791"/>
      <c r="G107" s="792"/>
      <c r="H107" s="767"/>
      <c r="I107" s="793"/>
      <c r="J107" s="767"/>
      <c r="K107" s="794"/>
      <c r="L107" s="767"/>
      <c r="M107" s="767"/>
      <c r="N107" s="795"/>
      <c r="O107" s="795"/>
      <c r="P107" s="795"/>
      <c r="Q107" s="795"/>
      <c r="R107" s="795"/>
      <c r="S107" s="795"/>
      <c r="T107" s="790"/>
      <c r="U107" s="790"/>
      <c r="V107" s="796"/>
      <c r="W107" s="797"/>
      <c r="X107" s="797"/>
      <c r="Y107" s="797"/>
      <c r="Z107" s="797"/>
      <c r="AA107" s="797"/>
      <c r="AB107" s="797"/>
      <c r="AC107" s="797"/>
      <c r="AD107" s="797"/>
      <c r="AE107" s="797"/>
      <c r="AF107" s="797"/>
      <c r="AG107" s="797"/>
      <c r="AH107" s="797"/>
      <c r="AI107" s="797"/>
      <c r="AJ107" s="797"/>
      <c r="AK107" s="797"/>
      <c r="AL107" s="797"/>
      <c r="AM107" s="797"/>
      <c r="AN107" s="797"/>
      <c r="AO107" s="797"/>
      <c r="AP107" s="797"/>
      <c r="AQ107" s="797"/>
      <c r="AR107" s="762"/>
      <c r="AS107" s="798">
        <v>0</v>
      </c>
      <c r="AT107" s="798">
        <v>0</v>
      </c>
      <c r="AU107" s="798"/>
      <c r="AV107" s="798">
        <v>0</v>
      </c>
      <c r="AW107" s="695"/>
      <c r="AX107" s="695"/>
      <c r="AY107" s="695"/>
      <c r="AZ107" s="695"/>
      <c r="BA107" s="695"/>
      <c r="BB107" s="695"/>
      <c r="BC107" s="695"/>
      <c r="BD107" s="695"/>
      <c r="BE107" s="695"/>
      <c r="BF107" s="695"/>
      <c r="BG107" s="695"/>
      <c r="BH107" s="695"/>
      <c r="BI107" s="695"/>
      <c r="BJ107" s="695"/>
      <c r="BK107" s="695"/>
      <c r="BL107" s="695"/>
      <c r="BM107" s="695"/>
    </row>
    <row r="108" spans="1:65" ht="12.75" customHeight="1">
      <c r="B108" s="789"/>
      <c r="C108" s="789"/>
      <c r="D108" s="767"/>
      <c r="E108" s="790"/>
      <c r="F108" s="791"/>
      <c r="G108" s="792"/>
      <c r="H108" s="767"/>
      <c r="I108" s="793"/>
      <c r="J108" s="767"/>
      <c r="K108" s="794"/>
      <c r="L108" s="767"/>
      <c r="M108" s="767"/>
      <c r="N108" s="795"/>
      <c r="O108" s="795"/>
      <c r="P108" s="795"/>
      <c r="Q108" s="795"/>
      <c r="R108" s="795"/>
      <c r="S108" s="795"/>
      <c r="T108" s="790"/>
      <c r="U108" s="790"/>
      <c r="V108" s="796"/>
      <c r="W108" s="799"/>
      <c r="X108" s="800"/>
      <c r="Y108" s="800"/>
      <c r="Z108" s="800"/>
      <c r="AA108" s="801"/>
      <c r="AB108" s="800"/>
      <c r="AC108" s="797"/>
      <c r="AD108" s="780"/>
      <c r="AE108" s="780"/>
      <c r="AF108" s="780"/>
      <c r="AG108" s="780"/>
      <c r="AH108" s="780"/>
      <c r="AI108" s="780"/>
      <c r="AJ108" s="780"/>
      <c r="AK108" s="780"/>
      <c r="AL108" s="780"/>
      <c r="AM108" s="780"/>
      <c r="AN108" s="780"/>
      <c r="AO108" s="780"/>
      <c r="AP108" s="780"/>
      <c r="AQ108" s="780"/>
      <c r="AR108" s="762"/>
      <c r="AS108" s="762"/>
      <c r="AT108" s="762"/>
      <c r="AU108" s="762"/>
      <c r="AV108" s="762"/>
      <c r="AW108" s="695"/>
      <c r="AX108" s="695"/>
      <c r="AY108" s="695"/>
      <c r="AZ108" s="695"/>
      <c r="BA108" s="695"/>
      <c r="BB108" s="695"/>
      <c r="BC108" s="695"/>
      <c r="BD108" s="695"/>
      <c r="BE108" s="695"/>
      <c r="BF108" s="695"/>
      <c r="BG108" s="695"/>
      <c r="BH108" s="695"/>
      <c r="BI108" s="695"/>
      <c r="BJ108" s="695"/>
      <c r="BK108" s="695"/>
      <c r="BL108" s="695"/>
      <c r="BM108" s="695"/>
    </row>
    <row r="109" spans="1:6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row>
    <row r="110" spans="1:6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row>
    <row r="111" spans="1:6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row>
    <row r="112" spans="1:6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row>
    <row r="113" spans="2:65">
      <c r="B113" s="656"/>
      <c r="C113" s="656"/>
      <c r="D113" s="656"/>
      <c r="E113" s="656"/>
      <c r="F113" s="656"/>
      <c r="G113" s="656"/>
      <c r="H113" s="656"/>
      <c r="I113" s="732"/>
      <c r="J113" s="732"/>
      <c r="K113" s="656"/>
      <c r="L113" s="656"/>
      <c r="M113" s="656"/>
      <c r="N113" s="656"/>
      <c r="O113" s="656"/>
      <c r="P113" s="656"/>
      <c r="Q113" s="656"/>
      <c r="R113" s="656"/>
      <c r="S113" s="656"/>
      <c r="T113" s="656"/>
      <c r="U113" s="656"/>
      <c r="V113" s="656"/>
      <c r="W113" s="656"/>
      <c r="X113" s="656"/>
      <c r="Y113" s="656"/>
      <c r="Z113" s="656"/>
      <c r="AA113" s="656"/>
      <c r="AB113" s="656"/>
      <c r="AC113" s="656"/>
      <c r="AD113" s="656"/>
      <c r="AE113" s="656"/>
      <c r="AF113" s="656"/>
      <c r="AG113" s="656"/>
      <c r="AH113" s="656"/>
      <c r="AI113" s="656"/>
      <c r="AJ113" s="656"/>
      <c r="AK113" s="656"/>
      <c r="AL113" s="656"/>
      <c r="AM113" s="656"/>
      <c r="AN113" s="656"/>
      <c r="AO113" s="656"/>
      <c r="AP113" s="656"/>
      <c r="AQ113" s="656"/>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row>
    <row r="114" spans="2:65">
      <c r="B114" s="656"/>
      <c r="C114" s="656"/>
      <c r="D114" s="656"/>
      <c r="E114" s="656"/>
      <c r="F114" s="656"/>
      <c r="G114" s="656"/>
      <c r="H114" s="656"/>
      <c r="I114" s="732"/>
      <c r="J114" s="732"/>
      <c r="K114" s="656"/>
      <c r="L114" s="656"/>
      <c r="M114" s="656"/>
      <c r="N114" s="656"/>
      <c r="O114" s="656"/>
      <c r="P114" s="656"/>
      <c r="Q114" s="656"/>
      <c r="R114" s="656"/>
      <c r="S114" s="656"/>
      <c r="T114" s="656"/>
      <c r="U114" s="656"/>
      <c r="V114" s="656"/>
      <c r="W114" s="656"/>
      <c r="X114" s="656"/>
      <c r="Y114" s="656"/>
      <c r="Z114" s="656"/>
      <c r="AA114" s="656"/>
      <c r="AB114" s="656"/>
      <c r="AC114" s="656"/>
      <c r="AD114" s="656"/>
      <c r="AE114" s="656"/>
      <c r="AF114" s="656"/>
      <c r="AG114" s="656"/>
      <c r="AH114" s="656"/>
      <c r="AI114" s="656"/>
      <c r="AJ114" s="656"/>
      <c r="AK114" s="656"/>
      <c r="AL114" s="656"/>
      <c r="AM114" s="656"/>
      <c r="AN114" s="656"/>
      <c r="AO114" s="656"/>
      <c r="AP114" s="656"/>
      <c r="AQ114" s="656"/>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row>
    <row r="115" spans="2:65">
      <c r="B115" s="656"/>
      <c r="C115" s="656"/>
      <c r="D115" s="656"/>
      <c r="E115" s="656"/>
      <c r="F115" s="656"/>
      <c r="G115" s="656"/>
      <c r="H115" s="656"/>
      <c r="I115" s="732"/>
      <c r="J115" s="732"/>
      <c r="K115" s="656"/>
      <c r="L115" s="656"/>
      <c r="M115" s="656"/>
      <c r="N115" s="656"/>
      <c r="O115" s="656"/>
      <c r="P115" s="656"/>
      <c r="Q115" s="656"/>
      <c r="R115" s="656"/>
      <c r="S115" s="656"/>
      <c r="T115" s="656"/>
      <c r="U115" s="656"/>
      <c r="V115" s="656"/>
      <c r="W115" s="656"/>
      <c r="X115" s="656"/>
      <c r="Y115" s="656"/>
      <c r="Z115" s="656"/>
      <c r="AA115" s="656"/>
      <c r="AB115" s="656"/>
      <c r="AC115" s="656"/>
      <c r="AD115" s="656"/>
      <c r="AE115" s="656"/>
      <c r="AF115" s="656"/>
      <c r="AG115" s="656"/>
      <c r="AH115" s="656"/>
      <c r="AI115" s="656"/>
      <c r="AJ115" s="656"/>
      <c r="AK115" s="656"/>
      <c r="AL115" s="656"/>
      <c r="AM115" s="656"/>
      <c r="AN115" s="656"/>
      <c r="AO115" s="656"/>
      <c r="AP115" s="656"/>
      <c r="AQ115" s="656"/>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row>
    <row r="116" spans="2:65">
      <c r="B116" s="656"/>
      <c r="C116" s="656"/>
      <c r="D116" s="656"/>
      <c r="E116" s="656"/>
      <c r="F116" s="656"/>
      <c r="G116" s="656"/>
      <c r="H116" s="656"/>
      <c r="I116" s="732"/>
      <c r="J116" s="732"/>
      <c r="K116" s="656"/>
      <c r="L116" s="656"/>
      <c r="M116" s="656"/>
      <c r="N116" s="656"/>
      <c r="O116" s="656"/>
      <c r="P116" s="656"/>
      <c r="Q116" s="656"/>
      <c r="R116" s="656"/>
      <c r="S116" s="656"/>
      <c r="T116" s="656"/>
      <c r="U116" s="656"/>
      <c r="V116" s="656"/>
      <c r="W116" s="656"/>
      <c r="X116" s="656"/>
      <c r="Y116" s="656"/>
      <c r="Z116" s="656"/>
      <c r="AA116" s="656"/>
      <c r="AB116" s="656"/>
      <c r="AC116" s="656"/>
      <c r="AD116" s="656"/>
      <c r="AE116" s="656"/>
      <c r="AF116" s="656"/>
      <c r="AG116" s="656"/>
      <c r="AH116" s="656"/>
      <c r="AI116" s="656"/>
      <c r="AJ116" s="656"/>
      <c r="AK116" s="656"/>
      <c r="AL116" s="656"/>
      <c r="AM116" s="656"/>
      <c r="AN116" s="656"/>
      <c r="AO116" s="656"/>
      <c r="AP116" s="656"/>
      <c r="AQ116" s="656"/>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row>
    <row r="117" spans="2:65">
      <c r="B117" s="656"/>
      <c r="C117" s="656"/>
      <c r="D117" s="656"/>
      <c r="E117" s="656"/>
      <c r="F117" s="656"/>
      <c r="G117" s="656"/>
      <c r="H117" s="656"/>
      <c r="I117" s="732"/>
      <c r="J117" s="732"/>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656"/>
      <c r="AJ117" s="656"/>
      <c r="AK117" s="656"/>
      <c r="AL117" s="656"/>
      <c r="AM117" s="656"/>
      <c r="AN117" s="656"/>
      <c r="AO117" s="656"/>
      <c r="AP117" s="656"/>
      <c r="AQ117" s="656"/>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row>
    <row r="118" spans="2:65">
      <c r="B118" s="656"/>
      <c r="C118" s="656"/>
      <c r="D118" s="656"/>
      <c r="E118" s="656"/>
      <c r="F118" s="656"/>
      <c r="G118" s="656"/>
      <c r="H118" s="656"/>
      <c r="I118" s="732"/>
      <c r="J118" s="732"/>
      <c r="K118" s="656"/>
      <c r="L118" s="656"/>
      <c r="M118" s="656"/>
      <c r="N118" s="656"/>
      <c r="O118" s="656"/>
      <c r="P118" s="656"/>
      <c r="Q118" s="656"/>
      <c r="R118" s="656"/>
      <c r="S118" s="656"/>
      <c r="T118" s="656"/>
      <c r="U118" s="656"/>
      <c r="V118" s="656"/>
      <c r="W118" s="656"/>
      <c r="X118" s="656"/>
      <c r="Y118" s="656"/>
      <c r="Z118" s="656"/>
      <c r="AA118" s="656"/>
      <c r="AB118" s="656"/>
      <c r="AC118" s="656"/>
      <c r="AD118" s="656"/>
      <c r="AE118" s="656"/>
      <c r="AF118" s="656"/>
      <c r="AG118" s="656"/>
      <c r="AH118" s="656"/>
      <c r="AI118" s="656"/>
      <c r="AJ118" s="656"/>
      <c r="AK118" s="656"/>
      <c r="AL118" s="656"/>
      <c r="AM118" s="656"/>
      <c r="AN118" s="656"/>
      <c r="AO118" s="656"/>
      <c r="AP118" s="656"/>
      <c r="AQ118" s="656"/>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row>
    <row r="119" spans="2:65">
      <c r="B119" s="656"/>
      <c r="C119" s="656"/>
      <c r="D119" s="656"/>
      <c r="E119" s="656"/>
      <c r="F119" s="656"/>
      <c r="G119" s="656"/>
      <c r="H119" s="656"/>
      <c r="I119" s="732"/>
      <c r="J119" s="732"/>
      <c r="K119" s="656"/>
      <c r="L119" s="656"/>
      <c r="M119" s="656"/>
      <c r="N119" s="656"/>
      <c r="O119" s="656"/>
      <c r="P119" s="656"/>
      <c r="Q119" s="656"/>
      <c r="R119" s="656"/>
      <c r="S119" s="656"/>
      <c r="T119" s="656"/>
      <c r="U119" s="656"/>
      <c r="V119" s="656"/>
      <c r="W119" s="656"/>
      <c r="X119" s="656"/>
      <c r="Y119" s="656"/>
      <c r="Z119" s="656"/>
      <c r="AA119" s="656"/>
      <c r="AB119" s="656"/>
      <c r="AC119" s="656"/>
      <c r="AD119" s="656"/>
      <c r="AE119" s="656"/>
      <c r="AF119" s="656"/>
      <c r="AG119" s="656"/>
      <c r="AH119" s="656"/>
      <c r="AI119" s="656"/>
      <c r="AJ119" s="656"/>
      <c r="AK119" s="656"/>
      <c r="AL119" s="656"/>
      <c r="AM119" s="656"/>
      <c r="AN119" s="656"/>
      <c r="AO119" s="656"/>
      <c r="AP119" s="656"/>
      <c r="AQ119" s="656"/>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row>
    <row r="120" spans="2:65">
      <c r="B120" s="656"/>
      <c r="C120" s="656"/>
      <c r="D120" s="656"/>
      <c r="E120" s="656"/>
      <c r="F120" s="656"/>
      <c r="G120" s="656"/>
      <c r="H120" s="656"/>
      <c r="I120" s="732"/>
      <c r="J120" s="732"/>
      <c r="K120" s="656"/>
      <c r="L120" s="656"/>
      <c r="M120" s="656"/>
      <c r="N120" s="656"/>
      <c r="O120" s="656"/>
      <c r="P120" s="656"/>
      <c r="Q120" s="656"/>
      <c r="R120" s="656"/>
      <c r="S120" s="656"/>
      <c r="T120" s="656"/>
      <c r="U120" s="656"/>
      <c r="V120" s="656"/>
      <c r="W120" s="656"/>
      <c r="X120" s="656"/>
      <c r="Y120" s="656"/>
      <c r="Z120" s="656"/>
      <c r="AA120" s="656"/>
      <c r="AB120" s="656"/>
      <c r="AC120" s="656"/>
      <c r="AD120" s="656"/>
      <c r="AE120" s="656"/>
      <c r="AF120" s="656"/>
      <c r="AG120" s="656"/>
      <c r="AH120" s="656"/>
      <c r="AI120" s="656"/>
      <c r="AJ120" s="656"/>
      <c r="AK120" s="656"/>
      <c r="AL120" s="656"/>
      <c r="AM120" s="656"/>
      <c r="AN120" s="656"/>
      <c r="AO120" s="656"/>
      <c r="AP120" s="656"/>
      <c r="AQ120" s="656"/>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row>
    <row r="121" spans="2:65">
      <c r="B121" s="656"/>
      <c r="C121" s="656"/>
      <c r="D121" s="656"/>
      <c r="E121" s="656"/>
      <c r="F121" s="656"/>
      <c r="G121" s="656"/>
      <c r="H121" s="656"/>
      <c r="I121" s="732"/>
      <c r="J121" s="732"/>
      <c r="K121" s="656"/>
      <c r="L121" s="656"/>
      <c r="M121" s="656"/>
      <c r="N121" s="656"/>
      <c r="O121" s="656"/>
      <c r="P121" s="656"/>
      <c r="Q121" s="656"/>
      <c r="R121" s="656"/>
      <c r="S121" s="656"/>
      <c r="T121" s="656"/>
      <c r="U121" s="656"/>
      <c r="V121" s="656"/>
      <c r="W121" s="656"/>
      <c r="X121" s="656"/>
      <c r="Y121" s="656"/>
      <c r="Z121" s="656"/>
      <c r="AA121" s="656"/>
      <c r="AB121" s="656"/>
      <c r="AC121" s="656"/>
      <c r="AD121" s="656"/>
      <c r="AE121" s="656"/>
      <c r="AF121" s="656"/>
      <c r="AG121" s="656"/>
      <c r="AH121" s="656"/>
      <c r="AI121" s="656"/>
      <c r="AJ121" s="656"/>
      <c r="AK121" s="656"/>
      <c r="AL121" s="656"/>
      <c r="AM121" s="656"/>
      <c r="AN121" s="656"/>
      <c r="AO121" s="656"/>
      <c r="AP121" s="656"/>
      <c r="AQ121" s="656"/>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row>
    <row r="122" spans="2:65">
      <c r="B122" s="656"/>
      <c r="C122" s="656"/>
      <c r="D122" s="656"/>
      <c r="E122" s="656"/>
      <c r="F122" s="656"/>
      <c r="G122" s="656"/>
      <c r="H122" s="656"/>
      <c r="I122" s="732"/>
      <c r="J122" s="732"/>
      <c r="K122" s="656"/>
      <c r="L122" s="656"/>
      <c r="M122" s="656"/>
      <c r="N122" s="656"/>
      <c r="O122" s="656"/>
      <c r="P122" s="656"/>
      <c r="Q122" s="656"/>
      <c r="R122" s="656"/>
      <c r="S122" s="656"/>
      <c r="T122" s="656"/>
      <c r="U122" s="656"/>
      <c r="V122" s="656"/>
      <c r="W122" s="656"/>
      <c r="X122" s="656"/>
      <c r="Y122" s="656"/>
      <c r="Z122" s="656"/>
      <c r="AA122" s="656"/>
      <c r="AB122" s="656"/>
      <c r="AC122" s="656"/>
      <c r="AD122" s="656"/>
      <c r="AE122" s="656"/>
      <c r="AF122" s="656"/>
      <c r="AG122" s="656"/>
      <c r="AH122" s="656"/>
      <c r="AI122" s="656"/>
      <c r="AJ122" s="656"/>
      <c r="AK122" s="656"/>
      <c r="AL122" s="656"/>
      <c r="AM122" s="656"/>
      <c r="AN122" s="656"/>
      <c r="AO122" s="656"/>
      <c r="AP122" s="656"/>
      <c r="AQ122" s="656"/>
      <c r="AS122" s="695"/>
      <c r="AT122" s="695"/>
      <c r="AU122" s="695"/>
      <c r="AV122" s="695"/>
      <c r="AW122" s="695"/>
      <c r="AX122" s="695"/>
      <c r="AY122" s="695"/>
      <c r="AZ122" s="695"/>
      <c r="BA122" s="695"/>
      <c r="BB122" s="695"/>
      <c r="BC122" s="695"/>
      <c r="BD122" s="695"/>
      <c r="BE122" s="695"/>
      <c r="BF122" s="695"/>
      <c r="BG122" s="695"/>
      <c r="BH122" s="695"/>
      <c r="BI122" s="695"/>
      <c r="BJ122" s="695"/>
      <c r="BK122" s="695"/>
      <c r="BL122" s="695"/>
      <c r="BM122" s="695"/>
    </row>
    <row r="123" spans="2:65">
      <c r="B123" s="656"/>
      <c r="C123" s="656"/>
      <c r="D123" s="656"/>
      <c r="E123" s="656"/>
      <c r="F123" s="656"/>
      <c r="G123" s="656"/>
      <c r="H123" s="656"/>
      <c r="I123" s="732"/>
      <c r="J123" s="732"/>
      <c r="K123" s="656"/>
      <c r="L123" s="656"/>
      <c r="M123" s="656"/>
      <c r="N123" s="656"/>
      <c r="O123" s="656"/>
      <c r="P123" s="656"/>
      <c r="Q123" s="656"/>
      <c r="R123" s="656"/>
      <c r="S123" s="656"/>
      <c r="T123" s="656"/>
      <c r="U123" s="656"/>
      <c r="V123" s="656"/>
      <c r="W123" s="656"/>
      <c r="X123" s="656"/>
      <c r="Y123" s="656"/>
      <c r="Z123" s="656"/>
      <c r="AA123" s="656"/>
      <c r="AB123" s="656"/>
      <c r="AC123" s="656"/>
      <c r="AD123" s="656"/>
      <c r="AE123" s="656"/>
      <c r="AF123" s="656"/>
      <c r="AG123" s="656"/>
      <c r="AH123" s="656"/>
      <c r="AI123" s="656"/>
      <c r="AJ123" s="656"/>
      <c r="AK123" s="656"/>
      <c r="AL123" s="656"/>
      <c r="AM123" s="656"/>
      <c r="AN123" s="656"/>
      <c r="AO123" s="656"/>
      <c r="AP123" s="656"/>
      <c r="AQ123" s="656"/>
      <c r="AS123" s="695"/>
      <c r="AT123" s="695"/>
      <c r="AU123" s="695"/>
      <c r="AV123" s="695"/>
      <c r="AW123" s="695"/>
      <c r="AX123" s="695"/>
      <c r="AY123" s="695"/>
      <c r="AZ123" s="695"/>
      <c r="BA123" s="695"/>
      <c r="BB123" s="695"/>
      <c r="BC123" s="695"/>
      <c r="BD123" s="695"/>
      <c r="BE123" s="695"/>
      <c r="BF123" s="695"/>
      <c r="BG123" s="695"/>
      <c r="BH123" s="695"/>
      <c r="BI123" s="695"/>
      <c r="BJ123" s="695"/>
      <c r="BK123" s="695"/>
      <c r="BL123" s="695"/>
      <c r="BM123" s="695"/>
    </row>
    <row r="124" spans="2:65">
      <c r="B124" s="656"/>
      <c r="C124" s="656"/>
      <c r="D124" s="656"/>
      <c r="E124" s="656"/>
      <c r="F124" s="656"/>
      <c r="G124" s="656"/>
      <c r="H124" s="656"/>
      <c r="I124" s="732"/>
      <c r="J124" s="732"/>
      <c r="K124" s="656"/>
      <c r="L124" s="656"/>
      <c r="M124" s="656"/>
      <c r="N124" s="656"/>
      <c r="O124" s="656"/>
      <c r="P124" s="656"/>
      <c r="Q124" s="656"/>
      <c r="R124" s="656"/>
      <c r="S124" s="656"/>
      <c r="T124" s="656"/>
      <c r="U124" s="656"/>
      <c r="V124" s="656"/>
      <c r="W124" s="656"/>
      <c r="X124" s="656"/>
      <c r="Y124" s="656"/>
      <c r="Z124" s="656"/>
      <c r="AA124" s="656"/>
      <c r="AB124" s="656"/>
      <c r="AC124" s="656"/>
      <c r="AD124" s="656"/>
      <c r="AE124" s="656"/>
      <c r="AF124" s="656"/>
      <c r="AG124" s="656"/>
      <c r="AH124" s="656"/>
      <c r="AI124" s="656"/>
      <c r="AJ124" s="656"/>
      <c r="AK124" s="656"/>
      <c r="AL124" s="656"/>
      <c r="AM124" s="656"/>
      <c r="AN124" s="656"/>
      <c r="AO124" s="656"/>
      <c r="AP124" s="656"/>
      <c r="AQ124" s="656"/>
      <c r="AS124" s="695"/>
      <c r="AT124" s="695"/>
      <c r="AU124" s="695"/>
      <c r="AV124" s="695"/>
      <c r="AW124" s="695"/>
      <c r="AX124" s="695"/>
      <c r="AY124" s="695"/>
      <c r="AZ124" s="695"/>
      <c r="BA124" s="695"/>
      <c r="BB124" s="695"/>
      <c r="BC124" s="695"/>
      <c r="BD124" s="695"/>
      <c r="BE124" s="695"/>
      <c r="BF124" s="695"/>
      <c r="BG124" s="695"/>
      <c r="BH124" s="695"/>
      <c r="BI124" s="695"/>
      <c r="BJ124" s="695"/>
      <c r="BK124" s="695"/>
      <c r="BL124" s="695"/>
      <c r="BM124" s="695"/>
    </row>
    <row r="125" spans="2:65">
      <c r="B125" s="656"/>
      <c r="C125" s="656"/>
      <c r="D125" s="656"/>
      <c r="E125" s="656"/>
      <c r="F125" s="656"/>
      <c r="G125" s="656"/>
      <c r="H125" s="656"/>
      <c r="I125" s="732"/>
      <c r="J125" s="732"/>
      <c r="K125" s="656"/>
      <c r="L125" s="656"/>
      <c r="M125" s="656"/>
      <c r="N125" s="656"/>
      <c r="O125" s="656"/>
      <c r="P125" s="656"/>
      <c r="Q125" s="656"/>
      <c r="R125" s="656"/>
      <c r="S125" s="656"/>
      <c r="T125" s="656"/>
      <c r="U125" s="656"/>
      <c r="V125" s="656"/>
      <c r="W125" s="656"/>
      <c r="X125" s="656"/>
      <c r="Y125" s="656"/>
      <c r="Z125" s="656"/>
      <c r="AA125" s="656"/>
      <c r="AB125" s="656"/>
      <c r="AC125" s="656"/>
      <c r="AD125" s="656"/>
      <c r="AE125" s="656"/>
      <c r="AF125" s="656"/>
      <c r="AG125" s="656"/>
      <c r="AH125" s="656"/>
      <c r="AI125" s="656"/>
      <c r="AJ125" s="656"/>
      <c r="AK125" s="656"/>
      <c r="AL125" s="656"/>
      <c r="AM125" s="656"/>
      <c r="AN125" s="656"/>
      <c r="AO125" s="656"/>
      <c r="AP125" s="656"/>
      <c r="AQ125" s="656"/>
      <c r="AS125" s="695"/>
      <c r="AT125" s="695"/>
      <c r="AU125" s="695"/>
      <c r="AV125" s="695"/>
      <c r="AW125" s="695"/>
      <c r="AX125" s="695"/>
      <c r="AY125" s="695"/>
      <c r="AZ125" s="695"/>
      <c r="BA125" s="695"/>
      <c r="BB125" s="695"/>
      <c r="BC125" s="695"/>
      <c r="BD125" s="695"/>
      <c r="BE125" s="695"/>
      <c r="BF125" s="695"/>
      <c r="BG125" s="695"/>
      <c r="BH125" s="695"/>
      <c r="BI125" s="695"/>
      <c r="BJ125" s="695"/>
      <c r="BK125" s="695"/>
      <c r="BL125" s="695"/>
      <c r="BM125" s="695"/>
    </row>
    <row r="126" spans="2:65">
      <c r="B126" s="656"/>
      <c r="C126" s="656"/>
      <c r="D126" s="656"/>
      <c r="E126" s="656"/>
      <c r="F126" s="656"/>
      <c r="G126" s="656"/>
      <c r="H126" s="656"/>
      <c r="I126" s="732"/>
      <c r="J126" s="732"/>
      <c r="K126" s="656"/>
      <c r="L126" s="656"/>
      <c r="M126" s="656"/>
      <c r="N126" s="656"/>
      <c r="O126" s="656"/>
      <c r="P126" s="656"/>
      <c r="Q126" s="656"/>
      <c r="R126" s="656"/>
      <c r="S126" s="656"/>
      <c r="T126" s="656"/>
      <c r="U126" s="656"/>
      <c r="V126" s="656"/>
      <c r="W126" s="656"/>
      <c r="X126" s="656"/>
      <c r="Y126" s="656"/>
      <c r="Z126" s="656"/>
      <c r="AA126" s="656"/>
      <c r="AB126" s="656"/>
      <c r="AC126" s="656"/>
      <c r="AD126" s="656"/>
      <c r="AE126" s="656"/>
      <c r="AF126" s="656"/>
      <c r="AG126" s="656"/>
      <c r="AH126" s="656"/>
      <c r="AI126" s="656"/>
      <c r="AJ126" s="656"/>
      <c r="AK126" s="656"/>
      <c r="AL126" s="656"/>
      <c r="AM126" s="656"/>
      <c r="AN126" s="656"/>
      <c r="AO126" s="656"/>
      <c r="AP126" s="656"/>
      <c r="AQ126" s="656"/>
      <c r="AS126" s="695"/>
      <c r="AT126" s="695"/>
      <c r="AU126" s="695"/>
      <c r="AV126" s="695"/>
      <c r="AW126" s="695"/>
      <c r="AX126" s="695"/>
      <c r="AY126" s="695"/>
      <c r="AZ126" s="695"/>
      <c r="BA126" s="695"/>
      <c r="BB126" s="695"/>
      <c r="BC126" s="695"/>
      <c r="BD126" s="695"/>
      <c r="BE126" s="695"/>
      <c r="BF126" s="695"/>
      <c r="BG126" s="695"/>
      <c r="BH126" s="695"/>
      <c r="BI126" s="695"/>
      <c r="BJ126" s="695"/>
      <c r="BK126" s="695"/>
      <c r="BL126" s="695"/>
      <c r="BM126" s="695"/>
    </row>
    <row r="127" spans="2:65">
      <c r="B127" s="656"/>
      <c r="C127" s="656"/>
      <c r="D127" s="656"/>
      <c r="E127" s="656"/>
      <c r="F127" s="656"/>
      <c r="G127" s="656"/>
      <c r="H127" s="656"/>
      <c r="I127" s="732"/>
      <c r="J127" s="732"/>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S127" s="695"/>
      <c r="AT127" s="695"/>
      <c r="AU127" s="695"/>
      <c r="AV127" s="695"/>
      <c r="AW127" s="695"/>
      <c r="AX127" s="695"/>
      <c r="AY127" s="695"/>
      <c r="AZ127" s="695"/>
      <c r="BA127" s="695"/>
      <c r="BB127" s="695"/>
      <c r="BC127" s="695"/>
      <c r="BD127" s="695"/>
      <c r="BE127" s="695"/>
      <c r="BF127" s="695"/>
      <c r="BG127" s="695"/>
      <c r="BH127" s="695"/>
      <c r="BI127" s="695"/>
      <c r="BJ127" s="695"/>
      <c r="BK127" s="695"/>
      <c r="BL127" s="695"/>
      <c r="BM127" s="695"/>
    </row>
    <row r="128" spans="2:65">
      <c r="B128" s="656"/>
      <c r="C128" s="656"/>
      <c r="D128" s="656"/>
      <c r="E128" s="656"/>
      <c r="F128" s="656"/>
      <c r="G128" s="656"/>
      <c r="H128" s="656"/>
      <c r="I128" s="732"/>
      <c r="J128" s="732"/>
      <c r="K128" s="656"/>
      <c r="L128" s="656"/>
      <c r="M128" s="656"/>
      <c r="N128" s="656"/>
      <c r="O128" s="656"/>
      <c r="P128" s="656"/>
      <c r="Q128" s="656"/>
      <c r="R128" s="656"/>
      <c r="S128" s="656"/>
      <c r="T128" s="656"/>
      <c r="U128" s="656"/>
      <c r="V128" s="656"/>
      <c r="W128" s="656"/>
      <c r="X128" s="656"/>
      <c r="Y128" s="656"/>
      <c r="Z128" s="656"/>
      <c r="AA128" s="656"/>
      <c r="AB128" s="656"/>
      <c r="AC128" s="656"/>
      <c r="AD128" s="656"/>
      <c r="AE128" s="656"/>
      <c r="AF128" s="656"/>
      <c r="AG128" s="656"/>
      <c r="AH128" s="656"/>
      <c r="AI128" s="656"/>
      <c r="AJ128" s="656"/>
      <c r="AK128" s="656"/>
      <c r="AL128" s="656"/>
      <c r="AM128" s="656"/>
      <c r="AN128" s="656"/>
      <c r="AO128" s="656"/>
      <c r="AP128" s="656"/>
      <c r="AQ128" s="656"/>
      <c r="AS128" s="695"/>
      <c r="AT128" s="695"/>
      <c r="AU128" s="695"/>
      <c r="AV128" s="695"/>
      <c r="AW128" s="695"/>
      <c r="AX128" s="695"/>
      <c r="AY128" s="695"/>
      <c r="AZ128" s="695"/>
      <c r="BA128" s="695"/>
      <c r="BB128" s="695"/>
      <c r="BC128" s="695"/>
      <c r="BD128" s="695"/>
      <c r="BE128" s="695"/>
      <c r="BF128" s="695"/>
      <c r="BG128" s="695"/>
      <c r="BH128" s="695"/>
      <c r="BI128" s="695"/>
      <c r="BJ128" s="695"/>
      <c r="BK128" s="695"/>
      <c r="BL128" s="695"/>
      <c r="BM128" s="695"/>
    </row>
    <row r="129" spans="2:65">
      <c r="B129" s="656"/>
      <c r="C129" s="656"/>
      <c r="D129" s="656"/>
      <c r="E129" s="656"/>
      <c r="F129" s="656"/>
      <c r="G129" s="656"/>
      <c r="H129" s="656"/>
      <c r="I129" s="732"/>
      <c r="J129" s="732"/>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656"/>
      <c r="AK129" s="656"/>
      <c r="AL129" s="656"/>
      <c r="AM129" s="656"/>
      <c r="AN129" s="656"/>
      <c r="AO129" s="656"/>
      <c r="AP129" s="656"/>
      <c r="AQ129" s="656"/>
      <c r="AS129" s="695"/>
      <c r="AT129" s="695"/>
      <c r="AU129" s="695"/>
      <c r="AV129" s="695"/>
      <c r="AW129" s="695"/>
      <c r="AX129" s="695"/>
      <c r="AY129" s="695"/>
      <c r="AZ129" s="695"/>
      <c r="BA129" s="695"/>
      <c r="BB129" s="695"/>
      <c r="BC129" s="695"/>
      <c r="BD129" s="695"/>
      <c r="BE129" s="695"/>
      <c r="BF129" s="695"/>
      <c r="BG129" s="695"/>
      <c r="BH129" s="695"/>
      <c r="BI129" s="695"/>
      <c r="BJ129" s="695"/>
      <c r="BK129" s="695"/>
      <c r="BL129" s="695"/>
      <c r="BM129" s="695"/>
    </row>
    <row r="130" spans="2:65">
      <c r="B130" s="656"/>
      <c r="C130" s="656"/>
      <c r="D130" s="656"/>
      <c r="E130" s="656"/>
      <c r="F130" s="656"/>
      <c r="G130" s="656"/>
      <c r="H130" s="656"/>
      <c r="I130" s="732"/>
      <c r="J130" s="732"/>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S130" s="695"/>
      <c r="AT130" s="695"/>
      <c r="AU130" s="695"/>
      <c r="AV130" s="695"/>
      <c r="AW130" s="695"/>
      <c r="AX130" s="695"/>
      <c r="AY130" s="695"/>
      <c r="AZ130" s="695"/>
      <c r="BA130" s="695"/>
      <c r="BB130" s="695"/>
      <c r="BC130" s="695"/>
      <c r="BD130" s="695"/>
      <c r="BE130" s="695"/>
      <c r="BF130" s="695"/>
      <c r="BG130" s="695"/>
      <c r="BH130" s="695"/>
      <c r="BI130" s="695"/>
      <c r="BJ130" s="695"/>
      <c r="BK130" s="695"/>
      <c r="BL130" s="695"/>
      <c r="BM130" s="695"/>
    </row>
    <row r="131" spans="2:65">
      <c r="B131" s="656"/>
      <c r="C131" s="656"/>
      <c r="D131" s="656"/>
      <c r="E131" s="656"/>
      <c r="F131" s="656"/>
      <c r="G131" s="656"/>
      <c r="H131" s="656"/>
      <c r="I131" s="732"/>
      <c r="J131" s="732"/>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S131" s="695"/>
      <c r="AT131" s="695"/>
      <c r="AU131" s="695"/>
      <c r="AV131" s="695"/>
      <c r="AW131" s="695"/>
      <c r="AX131" s="695"/>
      <c r="AY131" s="695"/>
      <c r="AZ131" s="695"/>
      <c r="BA131" s="695"/>
      <c r="BB131" s="695"/>
      <c r="BC131" s="695"/>
      <c r="BD131" s="695"/>
      <c r="BE131" s="695"/>
      <c r="BF131" s="695"/>
      <c r="BG131" s="695"/>
      <c r="BH131" s="695"/>
      <c r="BI131" s="695"/>
      <c r="BJ131" s="695"/>
      <c r="BK131" s="695"/>
      <c r="BL131" s="695"/>
      <c r="BM131" s="695"/>
    </row>
    <row r="132" spans="2:65">
      <c r="B132" s="656"/>
      <c r="C132" s="656"/>
      <c r="D132" s="656"/>
      <c r="E132" s="656"/>
      <c r="F132" s="656"/>
      <c r="G132" s="656"/>
      <c r="H132" s="656"/>
      <c r="I132" s="732"/>
      <c r="J132" s="732"/>
      <c r="K132" s="656"/>
      <c r="L132" s="656"/>
      <c r="M132" s="656"/>
      <c r="N132" s="656"/>
      <c r="O132" s="656"/>
      <c r="P132" s="656"/>
      <c r="Q132" s="656"/>
      <c r="R132" s="656"/>
      <c r="S132" s="656"/>
      <c r="T132" s="656"/>
      <c r="U132" s="656"/>
      <c r="V132" s="656"/>
      <c r="W132" s="656"/>
      <c r="X132" s="656"/>
      <c r="Y132" s="656"/>
      <c r="Z132" s="656"/>
      <c r="AA132" s="656"/>
      <c r="AB132" s="656"/>
      <c r="AC132" s="656"/>
      <c r="AD132" s="656"/>
      <c r="AE132" s="656"/>
      <c r="AF132" s="656"/>
      <c r="AG132" s="656"/>
      <c r="AH132" s="656"/>
      <c r="AI132" s="656"/>
      <c r="AJ132" s="656"/>
      <c r="AK132" s="656"/>
      <c r="AL132" s="656"/>
      <c r="AM132" s="656"/>
      <c r="AN132" s="656"/>
      <c r="AO132" s="656"/>
      <c r="AP132" s="656"/>
      <c r="AQ132" s="656"/>
      <c r="AS132" s="695"/>
      <c r="AT132" s="695"/>
      <c r="AU132" s="695"/>
      <c r="AV132" s="695"/>
      <c r="AW132" s="695"/>
      <c r="AX132" s="695"/>
      <c r="AY132" s="695"/>
      <c r="AZ132" s="695"/>
      <c r="BA132" s="695"/>
      <c r="BB132" s="695"/>
      <c r="BC132" s="695"/>
      <c r="BD132" s="695"/>
      <c r="BE132" s="695"/>
      <c r="BF132" s="695"/>
      <c r="BG132" s="695"/>
      <c r="BH132" s="695"/>
      <c r="BI132" s="695"/>
      <c r="BJ132" s="695"/>
      <c r="BK132" s="695"/>
      <c r="BL132" s="695"/>
      <c r="BM132" s="695"/>
    </row>
    <row r="133" spans="2:65">
      <c r="B133" s="656"/>
      <c r="C133" s="656"/>
      <c r="D133" s="656"/>
      <c r="E133" s="656"/>
      <c r="F133" s="656"/>
      <c r="G133" s="656"/>
      <c r="H133" s="656"/>
      <c r="I133" s="732"/>
      <c r="J133" s="732"/>
      <c r="K133" s="656"/>
      <c r="L133" s="656"/>
      <c r="M133" s="656"/>
      <c r="N133" s="656"/>
      <c r="O133" s="656"/>
      <c r="P133" s="656"/>
      <c r="Q133" s="656"/>
      <c r="R133" s="656"/>
      <c r="S133" s="656"/>
      <c r="T133" s="656"/>
      <c r="U133" s="656"/>
      <c r="V133" s="656"/>
      <c r="W133" s="656"/>
      <c r="X133" s="656"/>
      <c r="Y133" s="656"/>
      <c r="Z133" s="656"/>
      <c r="AA133" s="656"/>
      <c r="AB133" s="656"/>
      <c r="AC133" s="656"/>
      <c r="AD133" s="656"/>
      <c r="AE133" s="656"/>
      <c r="AF133" s="656"/>
      <c r="AG133" s="656"/>
      <c r="AH133" s="656"/>
      <c r="AI133" s="656"/>
      <c r="AJ133" s="656"/>
      <c r="AK133" s="656"/>
      <c r="AL133" s="656"/>
      <c r="AM133" s="656"/>
      <c r="AN133" s="656"/>
      <c r="AO133" s="656"/>
      <c r="AP133" s="656"/>
      <c r="AQ133" s="656"/>
      <c r="AS133" s="695"/>
      <c r="AT133" s="695"/>
      <c r="AU133" s="695"/>
      <c r="AV133" s="695"/>
      <c r="AW133" s="695"/>
      <c r="AX133" s="695"/>
      <c r="AY133" s="695"/>
      <c r="AZ133" s="695"/>
      <c r="BA133" s="695"/>
      <c r="BB133" s="695"/>
      <c r="BC133" s="695"/>
      <c r="BD133" s="695"/>
      <c r="BE133" s="695"/>
      <c r="BF133" s="695"/>
      <c r="BG133" s="695"/>
      <c r="BH133" s="695"/>
      <c r="BI133" s="695"/>
      <c r="BJ133" s="695"/>
      <c r="BK133" s="695"/>
      <c r="BL133" s="695"/>
      <c r="BM133" s="695"/>
    </row>
    <row r="134" spans="2:65">
      <c r="B134" s="656"/>
      <c r="C134" s="656"/>
      <c r="D134" s="656"/>
      <c r="E134" s="656"/>
      <c r="F134" s="656"/>
      <c r="G134" s="656"/>
      <c r="H134" s="656"/>
      <c r="I134" s="732"/>
      <c r="J134" s="732"/>
      <c r="K134" s="656"/>
      <c r="L134" s="656"/>
      <c r="M134" s="656"/>
      <c r="N134" s="656"/>
      <c r="O134" s="656"/>
      <c r="P134" s="656"/>
      <c r="Q134" s="656"/>
      <c r="R134" s="656"/>
      <c r="S134" s="656"/>
      <c r="T134" s="656"/>
      <c r="U134" s="656"/>
      <c r="V134" s="656"/>
      <c r="W134" s="656"/>
      <c r="X134" s="656"/>
      <c r="Y134" s="656"/>
      <c r="Z134" s="656"/>
      <c r="AA134" s="656"/>
      <c r="AB134" s="656"/>
      <c r="AC134" s="656"/>
      <c r="AD134" s="656"/>
      <c r="AE134" s="656"/>
      <c r="AF134" s="656"/>
      <c r="AG134" s="656"/>
      <c r="AH134" s="656"/>
      <c r="AI134" s="656"/>
      <c r="AJ134" s="656"/>
      <c r="AK134" s="656"/>
      <c r="AL134" s="656"/>
      <c r="AM134" s="656"/>
      <c r="AN134" s="656"/>
      <c r="AO134" s="656"/>
      <c r="AP134" s="656"/>
      <c r="AQ134" s="656"/>
      <c r="AS134" s="695"/>
      <c r="AT134" s="695"/>
      <c r="AU134" s="695"/>
      <c r="AV134" s="695"/>
      <c r="AW134" s="695"/>
      <c r="AX134" s="695"/>
      <c r="AY134" s="695"/>
      <c r="AZ134" s="695"/>
      <c r="BA134" s="695"/>
      <c r="BB134" s="695"/>
      <c r="BC134" s="695"/>
      <c r="BD134" s="695"/>
      <c r="BE134" s="695"/>
      <c r="BF134" s="695"/>
      <c r="BG134" s="695"/>
      <c r="BH134" s="695"/>
      <c r="BI134" s="695"/>
      <c r="BJ134" s="695"/>
      <c r="BK134" s="695"/>
      <c r="BL134" s="695"/>
      <c r="BM134" s="695"/>
    </row>
    <row r="135" spans="2:65">
      <c r="B135" s="656"/>
      <c r="C135" s="656"/>
      <c r="D135" s="656"/>
      <c r="E135" s="656"/>
      <c r="F135" s="656"/>
      <c r="G135" s="656"/>
      <c r="H135" s="656"/>
      <c r="I135" s="732"/>
      <c r="J135" s="732"/>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S135" s="695"/>
      <c r="AT135" s="695"/>
      <c r="AU135" s="695"/>
      <c r="AV135" s="695"/>
      <c r="AW135" s="695"/>
      <c r="AX135" s="695"/>
      <c r="AY135" s="695"/>
      <c r="AZ135" s="695"/>
      <c r="BA135" s="695"/>
      <c r="BB135" s="695"/>
      <c r="BC135" s="695"/>
      <c r="BD135" s="695"/>
      <c r="BE135" s="695"/>
      <c r="BF135" s="695"/>
      <c r="BG135" s="695"/>
      <c r="BH135" s="695"/>
      <c r="BI135" s="695"/>
      <c r="BJ135" s="695"/>
      <c r="BK135" s="695"/>
      <c r="BL135" s="695"/>
      <c r="BM135" s="695"/>
    </row>
    <row r="136" spans="2:65">
      <c r="B136" s="656"/>
      <c r="C136" s="656"/>
      <c r="D136" s="656"/>
      <c r="E136" s="656"/>
      <c r="F136" s="656"/>
      <c r="G136" s="656"/>
      <c r="H136" s="656"/>
      <c r="I136" s="732"/>
      <c r="J136" s="732"/>
      <c r="K136" s="656"/>
      <c r="L136" s="656"/>
      <c r="M136" s="656"/>
      <c r="N136" s="656"/>
      <c r="O136" s="656"/>
      <c r="P136" s="656"/>
      <c r="Q136" s="656"/>
      <c r="R136" s="656"/>
      <c r="S136" s="656"/>
      <c r="T136" s="656"/>
      <c r="U136" s="656"/>
      <c r="V136" s="656"/>
      <c r="W136" s="656"/>
      <c r="X136" s="656"/>
      <c r="Y136" s="656"/>
      <c r="Z136" s="656"/>
      <c r="AA136" s="656"/>
      <c r="AB136" s="656"/>
      <c r="AC136" s="656"/>
      <c r="AD136" s="656"/>
      <c r="AE136" s="656"/>
      <c r="AF136" s="656"/>
      <c r="AG136" s="656"/>
      <c r="AH136" s="656"/>
      <c r="AI136" s="656"/>
      <c r="AJ136" s="656"/>
      <c r="AK136" s="656"/>
      <c r="AL136" s="656"/>
      <c r="AM136" s="656"/>
      <c r="AN136" s="656"/>
      <c r="AO136" s="656"/>
      <c r="AP136" s="656"/>
      <c r="AQ136" s="656"/>
      <c r="AS136" s="695"/>
      <c r="AT136" s="695"/>
      <c r="AU136" s="695"/>
      <c r="AV136" s="695"/>
      <c r="AW136" s="695"/>
      <c r="AX136" s="695"/>
      <c r="AY136" s="695"/>
      <c r="AZ136" s="695"/>
      <c r="BA136" s="695"/>
      <c r="BB136" s="695"/>
      <c r="BC136" s="695"/>
      <c r="BD136" s="695"/>
      <c r="BE136" s="695"/>
      <c r="BF136" s="695"/>
      <c r="BG136" s="695"/>
      <c r="BH136" s="695"/>
      <c r="BI136" s="695"/>
      <c r="BJ136" s="695"/>
      <c r="BK136" s="695"/>
      <c r="BL136" s="695"/>
      <c r="BM136" s="695"/>
    </row>
    <row r="137" spans="2:65">
      <c r="B137" s="656"/>
      <c r="C137" s="656"/>
      <c r="D137" s="656"/>
      <c r="E137" s="656"/>
      <c r="F137" s="656"/>
      <c r="G137" s="656"/>
      <c r="H137" s="656"/>
      <c r="I137" s="732"/>
      <c r="J137" s="732"/>
      <c r="K137" s="656"/>
      <c r="L137" s="656"/>
      <c r="M137" s="656"/>
      <c r="N137" s="656"/>
      <c r="O137" s="656"/>
      <c r="P137" s="656"/>
      <c r="Q137" s="656"/>
      <c r="R137" s="656"/>
      <c r="S137" s="656"/>
      <c r="T137" s="656"/>
      <c r="U137" s="656"/>
      <c r="V137" s="656"/>
      <c r="W137" s="656"/>
      <c r="X137" s="656"/>
      <c r="Y137" s="656"/>
      <c r="Z137" s="656"/>
      <c r="AA137" s="656"/>
      <c r="AB137" s="656"/>
      <c r="AC137" s="656"/>
      <c r="AD137" s="656"/>
      <c r="AE137" s="656"/>
      <c r="AF137" s="656"/>
      <c r="AG137" s="656"/>
      <c r="AH137" s="656"/>
      <c r="AI137" s="656"/>
      <c r="AJ137" s="656"/>
      <c r="AK137" s="656"/>
      <c r="AL137" s="656"/>
      <c r="AM137" s="656"/>
      <c r="AN137" s="656"/>
      <c r="AO137" s="656"/>
      <c r="AP137" s="656"/>
      <c r="AQ137" s="656"/>
      <c r="AS137" s="695"/>
      <c r="AT137" s="695"/>
      <c r="AU137" s="695"/>
      <c r="AV137" s="695"/>
      <c r="AW137" s="695"/>
      <c r="AX137" s="695"/>
      <c r="AY137" s="695"/>
      <c r="AZ137" s="695"/>
      <c r="BA137" s="695"/>
      <c r="BB137" s="695"/>
      <c r="BC137" s="695"/>
      <c r="BD137" s="695"/>
      <c r="BE137" s="695"/>
      <c r="BF137" s="695"/>
      <c r="BG137" s="695"/>
      <c r="BH137" s="695"/>
      <c r="BI137" s="695"/>
      <c r="BJ137" s="695"/>
      <c r="BK137" s="695"/>
      <c r="BL137" s="695"/>
      <c r="BM137" s="695"/>
    </row>
    <row r="138" spans="2:65">
      <c r="B138" s="656"/>
      <c r="C138" s="656"/>
      <c r="D138" s="656"/>
      <c r="E138" s="656"/>
      <c r="F138" s="656"/>
      <c r="G138" s="656"/>
      <c r="H138" s="656"/>
      <c r="I138" s="732"/>
      <c r="J138" s="732"/>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656"/>
      <c r="AK138" s="656"/>
      <c r="AL138" s="656"/>
      <c r="AM138" s="656"/>
      <c r="AN138" s="656"/>
      <c r="AO138" s="656"/>
      <c r="AP138" s="656"/>
      <c r="AQ138" s="656"/>
      <c r="AS138" s="695"/>
      <c r="AT138" s="695"/>
      <c r="AU138" s="695"/>
      <c r="AV138" s="695"/>
      <c r="AW138" s="695"/>
      <c r="AX138" s="695"/>
      <c r="AY138" s="695"/>
      <c r="AZ138" s="695"/>
      <c r="BA138" s="695"/>
      <c r="BB138" s="695"/>
      <c r="BC138" s="695"/>
      <c r="BD138" s="695"/>
      <c r="BE138" s="695"/>
      <c r="BF138" s="695"/>
      <c r="BG138" s="695"/>
      <c r="BH138" s="695"/>
      <c r="BI138" s="695"/>
      <c r="BJ138" s="695"/>
      <c r="BK138" s="695"/>
      <c r="BL138" s="695"/>
      <c r="BM138" s="695"/>
    </row>
    <row r="139" spans="2:65">
      <c r="B139" s="656"/>
      <c r="C139" s="656"/>
      <c r="D139" s="656"/>
      <c r="E139" s="656"/>
      <c r="F139" s="656"/>
      <c r="G139" s="656"/>
      <c r="H139" s="656"/>
      <c r="I139" s="732"/>
      <c r="J139" s="732"/>
      <c r="K139" s="656"/>
      <c r="L139" s="656"/>
      <c r="M139" s="656"/>
      <c r="N139" s="656"/>
      <c r="O139" s="656"/>
      <c r="P139" s="656"/>
      <c r="Q139" s="656"/>
      <c r="R139" s="656"/>
      <c r="S139" s="656"/>
      <c r="T139" s="656"/>
      <c r="U139" s="656"/>
      <c r="V139" s="656"/>
      <c r="W139" s="656"/>
      <c r="X139" s="656"/>
      <c r="Y139" s="656"/>
      <c r="Z139" s="656"/>
      <c r="AA139" s="656"/>
      <c r="AB139" s="656"/>
      <c r="AC139" s="656"/>
      <c r="AD139" s="656"/>
      <c r="AE139" s="656"/>
      <c r="AF139" s="656"/>
      <c r="AG139" s="656"/>
      <c r="AH139" s="656"/>
      <c r="AI139" s="656"/>
      <c r="AJ139" s="656"/>
      <c r="AK139" s="656"/>
      <c r="AL139" s="656"/>
      <c r="AM139" s="656"/>
      <c r="AN139" s="656"/>
      <c r="AO139" s="656"/>
      <c r="AP139" s="656"/>
      <c r="AQ139" s="656"/>
      <c r="AS139" s="695"/>
      <c r="AT139" s="695"/>
      <c r="AU139" s="695"/>
      <c r="AV139" s="695"/>
      <c r="AW139" s="695"/>
      <c r="AX139" s="695"/>
      <c r="AY139" s="695"/>
      <c r="AZ139" s="695"/>
      <c r="BA139" s="695"/>
      <c r="BB139" s="695"/>
      <c r="BC139" s="695"/>
      <c r="BD139" s="695"/>
      <c r="BE139" s="695"/>
      <c r="BF139" s="695"/>
      <c r="BG139" s="695"/>
      <c r="BH139" s="695"/>
      <c r="BI139" s="695"/>
      <c r="BJ139" s="695"/>
      <c r="BK139" s="695"/>
      <c r="BL139" s="695"/>
      <c r="BM139" s="695"/>
    </row>
    <row r="140" spans="2:65">
      <c r="B140" s="656"/>
      <c r="C140" s="656"/>
      <c r="D140" s="656"/>
      <c r="E140" s="656"/>
      <c r="F140" s="656"/>
      <c r="G140" s="656"/>
      <c r="H140" s="656"/>
      <c r="I140" s="732"/>
      <c r="J140" s="732"/>
      <c r="K140" s="656"/>
      <c r="L140" s="656"/>
      <c r="M140" s="656"/>
      <c r="N140" s="656"/>
      <c r="O140" s="656"/>
      <c r="P140" s="656"/>
      <c r="Q140" s="656"/>
      <c r="R140" s="656"/>
      <c r="S140" s="656"/>
      <c r="T140" s="656"/>
      <c r="U140" s="656"/>
      <c r="V140" s="656"/>
      <c r="W140" s="656"/>
      <c r="X140" s="656"/>
      <c r="Y140" s="656"/>
      <c r="Z140" s="656"/>
      <c r="AA140" s="656"/>
      <c r="AB140" s="656"/>
      <c r="AC140" s="656"/>
      <c r="AD140" s="656"/>
      <c r="AE140" s="656"/>
      <c r="AF140" s="656"/>
      <c r="AG140" s="656"/>
      <c r="AH140" s="656"/>
      <c r="AI140" s="656"/>
      <c r="AJ140" s="656"/>
      <c r="AK140" s="656"/>
      <c r="AL140" s="656"/>
      <c r="AM140" s="656"/>
      <c r="AN140" s="656"/>
      <c r="AO140" s="656"/>
      <c r="AP140" s="656"/>
      <c r="AQ140" s="656"/>
      <c r="AS140" s="695"/>
      <c r="AT140" s="695"/>
      <c r="AU140" s="695"/>
      <c r="AV140" s="695"/>
      <c r="AW140" s="695"/>
      <c r="AX140" s="695"/>
      <c r="AY140" s="695"/>
      <c r="AZ140" s="695"/>
      <c r="BA140" s="695"/>
      <c r="BB140" s="695"/>
      <c r="BC140" s="695"/>
      <c r="BD140" s="695"/>
      <c r="BE140" s="695"/>
      <c r="BF140" s="695"/>
      <c r="BG140" s="695"/>
      <c r="BH140" s="695"/>
      <c r="BI140" s="695"/>
      <c r="BJ140" s="695"/>
      <c r="BK140" s="695"/>
      <c r="BL140" s="695"/>
      <c r="BM140" s="695"/>
    </row>
    <row r="141" spans="2:65">
      <c r="B141" s="656"/>
      <c r="C141" s="656"/>
      <c r="D141" s="656"/>
      <c r="E141" s="656"/>
      <c r="F141" s="656"/>
      <c r="G141" s="656"/>
      <c r="H141" s="656"/>
      <c r="I141" s="732"/>
      <c r="J141" s="732"/>
      <c r="K141" s="656"/>
      <c r="L141" s="656"/>
      <c r="M141" s="656"/>
      <c r="N141" s="656"/>
      <c r="O141" s="656"/>
      <c r="P141" s="656"/>
      <c r="Q141" s="656"/>
      <c r="R141" s="656"/>
      <c r="S141" s="656"/>
      <c r="T141" s="656"/>
      <c r="U141" s="656"/>
      <c r="V141" s="656"/>
      <c r="W141" s="656"/>
      <c r="X141" s="656"/>
      <c r="Y141" s="656"/>
      <c r="Z141" s="656"/>
      <c r="AA141" s="656"/>
      <c r="AB141" s="656"/>
      <c r="AC141" s="656"/>
      <c r="AD141" s="656"/>
      <c r="AE141" s="656"/>
      <c r="AF141" s="656"/>
      <c r="AG141" s="656"/>
      <c r="AH141" s="656"/>
      <c r="AI141" s="656"/>
      <c r="AJ141" s="656"/>
      <c r="AK141" s="656"/>
      <c r="AL141" s="656"/>
      <c r="AM141" s="656"/>
      <c r="AN141" s="656"/>
      <c r="AO141" s="656"/>
      <c r="AP141" s="656"/>
      <c r="AQ141" s="656"/>
      <c r="AS141" s="695"/>
      <c r="AT141" s="695"/>
      <c r="AU141" s="695"/>
      <c r="AV141" s="695"/>
      <c r="AW141" s="695"/>
      <c r="AX141" s="695"/>
      <c r="AY141" s="695"/>
      <c r="AZ141" s="695"/>
      <c r="BA141" s="695"/>
      <c r="BB141" s="695"/>
      <c r="BC141" s="695"/>
      <c r="BD141" s="695"/>
      <c r="BE141" s="695"/>
      <c r="BF141" s="695"/>
      <c r="BG141" s="695"/>
      <c r="BH141" s="695"/>
      <c r="BI141" s="695"/>
      <c r="BJ141" s="695"/>
      <c r="BK141" s="695"/>
      <c r="BL141" s="695"/>
      <c r="BM141" s="695"/>
    </row>
    <row r="142" spans="2:65">
      <c r="B142" s="656"/>
      <c r="C142" s="656"/>
      <c r="D142" s="656"/>
      <c r="E142" s="656"/>
      <c r="F142" s="656"/>
      <c r="G142" s="656"/>
      <c r="H142" s="656"/>
      <c r="I142" s="732"/>
      <c r="J142" s="732"/>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6"/>
      <c r="AP142" s="656"/>
      <c r="AQ142" s="656"/>
      <c r="AS142" s="695"/>
      <c r="AT142" s="695"/>
      <c r="AU142" s="695"/>
      <c r="AV142" s="695"/>
      <c r="AW142" s="695"/>
      <c r="AX142" s="695"/>
      <c r="AY142" s="695"/>
      <c r="AZ142" s="695"/>
      <c r="BA142" s="695"/>
      <c r="BB142" s="695"/>
      <c r="BC142" s="695"/>
      <c r="BD142" s="695"/>
      <c r="BE142" s="695"/>
      <c r="BF142" s="695"/>
      <c r="BG142" s="695"/>
      <c r="BH142" s="695"/>
      <c r="BI142" s="695"/>
      <c r="BJ142" s="695"/>
      <c r="BK142" s="695"/>
      <c r="BL142" s="695"/>
      <c r="BM142" s="695"/>
    </row>
    <row r="143" spans="2:65">
      <c r="B143" s="656"/>
      <c r="C143" s="656"/>
      <c r="D143" s="656"/>
      <c r="E143" s="656"/>
      <c r="F143" s="656"/>
      <c r="G143" s="656"/>
      <c r="H143" s="656"/>
      <c r="I143" s="732"/>
      <c r="J143" s="732"/>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6"/>
      <c r="AP143" s="656"/>
      <c r="AQ143" s="656"/>
      <c r="AS143" s="695"/>
      <c r="AT143" s="695"/>
      <c r="AU143" s="695"/>
      <c r="AV143" s="695"/>
      <c r="AW143" s="695"/>
      <c r="AX143" s="695"/>
      <c r="AY143" s="695"/>
      <c r="AZ143" s="695"/>
      <c r="BA143" s="695"/>
      <c r="BB143" s="695"/>
      <c r="BC143" s="695"/>
      <c r="BD143" s="695"/>
      <c r="BE143" s="695"/>
      <c r="BF143" s="695"/>
      <c r="BG143" s="695"/>
      <c r="BH143" s="695"/>
      <c r="BI143" s="695"/>
      <c r="BJ143" s="695"/>
      <c r="BK143" s="695"/>
      <c r="BL143" s="695"/>
      <c r="BM143" s="695"/>
    </row>
    <row r="144" spans="2:65">
      <c r="B144" s="656"/>
      <c r="C144" s="656"/>
      <c r="D144" s="656"/>
      <c r="E144" s="656"/>
      <c r="F144" s="656"/>
      <c r="G144" s="656"/>
      <c r="H144" s="656"/>
      <c r="I144" s="732"/>
      <c r="J144" s="732"/>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6"/>
      <c r="AP144" s="656"/>
      <c r="AQ144" s="656"/>
      <c r="AS144" s="695"/>
      <c r="AT144" s="695"/>
      <c r="AU144" s="695"/>
      <c r="AV144" s="695"/>
      <c r="AW144" s="695"/>
      <c r="AX144" s="695"/>
      <c r="AY144" s="695"/>
      <c r="AZ144" s="695"/>
      <c r="BA144" s="695"/>
      <c r="BB144" s="695"/>
      <c r="BC144" s="695"/>
      <c r="BD144" s="695"/>
      <c r="BE144" s="695"/>
      <c r="BF144" s="695"/>
      <c r="BG144" s="695"/>
      <c r="BH144" s="695"/>
      <c r="BI144" s="695"/>
      <c r="BJ144" s="695"/>
      <c r="BK144" s="695"/>
      <c r="BL144" s="695"/>
      <c r="BM144" s="695"/>
    </row>
    <row r="145" spans="2:65">
      <c r="B145" s="656"/>
      <c r="C145" s="656"/>
      <c r="D145" s="656"/>
      <c r="E145" s="656"/>
      <c r="F145" s="656"/>
      <c r="G145" s="656"/>
      <c r="H145" s="656"/>
      <c r="I145" s="732"/>
      <c r="J145" s="732"/>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6"/>
      <c r="AP145" s="656"/>
      <c r="AQ145" s="656"/>
      <c r="AS145" s="695"/>
      <c r="AT145" s="695"/>
      <c r="AU145" s="695"/>
      <c r="AV145" s="695"/>
      <c r="AW145" s="695"/>
      <c r="AX145" s="695"/>
      <c r="AY145" s="695"/>
      <c r="AZ145" s="695"/>
      <c r="BA145" s="695"/>
      <c r="BB145" s="695"/>
      <c r="BC145" s="695"/>
      <c r="BD145" s="695"/>
      <c r="BE145" s="695"/>
      <c r="BF145" s="695"/>
      <c r="BG145" s="695"/>
      <c r="BH145" s="695"/>
      <c r="BI145" s="695"/>
      <c r="BJ145" s="695"/>
      <c r="BK145" s="695"/>
      <c r="BL145" s="695"/>
      <c r="BM145" s="695"/>
    </row>
    <row r="146" spans="2:65">
      <c r="B146" s="656"/>
      <c r="C146" s="656"/>
      <c r="D146" s="656"/>
      <c r="E146" s="656"/>
      <c r="F146" s="656"/>
      <c r="G146" s="656"/>
      <c r="H146" s="656"/>
      <c r="I146" s="732"/>
      <c r="J146" s="732"/>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6"/>
      <c r="AP146" s="656"/>
      <c r="AQ146" s="656"/>
      <c r="AS146" s="695"/>
      <c r="AT146" s="695"/>
      <c r="AU146" s="695"/>
      <c r="AV146" s="695"/>
      <c r="AW146" s="695"/>
      <c r="AX146" s="695"/>
      <c r="AY146" s="695"/>
      <c r="AZ146" s="695"/>
      <c r="BA146" s="695"/>
      <c r="BB146" s="695"/>
      <c r="BC146" s="695"/>
      <c r="BD146" s="695"/>
      <c r="BE146" s="695"/>
      <c r="BF146" s="695"/>
      <c r="BG146" s="695"/>
      <c r="BH146" s="695"/>
      <c r="BI146" s="695"/>
      <c r="BJ146" s="695"/>
      <c r="BK146" s="695"/>
      <c r="BL146" s="695"/>
      <c r="BM146" s="695"/>
    </row>
    <row r="147" spans="2:65">
      <c r="B147" s="656"/>
      <c r="C147" s="656"/>
      <c r="D147" s="656"/>
      <c r="E147" s="656"/>
      <c r="F147" s="656"/>
      <c r="G147" s="656"/>
      <c r="H147" s="656"/>
      <c r="I147" s="732"/>
      <c r="J147" s="732"/>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6"/>
      <c r="AP147" s="656"/>
      <c r="AQ147" s="656"/>
      <c r="AS147" s="695"/>
      <c r="AT147" s="695"/>
      <c r="AU147" s="695"/>
      <c r="AV147" s="695"/>
      <c r="AW147" s="695"/>
      <c r="AX147" s="695"/>
      <c r="AY147" s="695"/>
      <c r="AZ147" s="695"/>
      <c r="BA147" s="695"/>
      <c r="BB147" s="695"/>
      <c r="BC147" s="695"/>
      <c r="BD147" s="695"/>
      <c r="BE147" s="695"/>
      <c r="BF147" s="695"/>
      <c r="BG147" s="695"/>
      <c r="BH147" s="695"/>
      <c r="BI147" s="695"/>
      <c r="BJ147" s="695"/>
      <c r="BK147" s="695"/>
      <c r="BL147" s="695"/>
      <c r="BM147" s="695"/>
    </row>
    <row r="148" spans="2:65">
      <c r="B148" s="656"/>
      <c r="C148" s="656"/>
      <c r="D148" s="656"/>
      <c r="E148" s="656"/>
      <c r="F148" s="656"/>
      <c r="G148" s="656"/>
      <c r="H148" s="656"/>
      <c r="I148" s="732"/>
      <c r="J148" s="732"/>
      <c r="K148" s="656"/>
      <c r="L148" s="656"/>
      <c r="M148" s="656"/>
      <c r="N148" s="656"/>
      <c r="O148" s="656"/>
      <c r="P148" s="656"/>
      <c r="Q148" s="656"/>
      <c r="R148" s="656"/>
      <c r="S148" s="656"/>
      <c r="T148" s="656"/>
      <c r="U148" s="656"/>
      <c r="V148" s="656"/>
      <c r="W148" s="656"/>
      <c r="X148" s="656"/>
      <c r="Y148" s="656"/>
      <c r="Z148" s="656"/>
      <c r="AA148" s="656"/>
      <c r="AB148" s="656"/>
      <c r="AC148" s="656"/>
      <c r="AD148" s="656"/>
      <c r="AE148" s="656"/>
      <c r="AF148" s="656"/>
      <c r="AG148" s="656"/>
      <c r="AH148" s="656"/>
      <c r="AI148" s="656"/>
      <c r="AJ148" s="656"/>
      <c r="AK148" s="656"/>
      <c r="AL148" s="656"/>
      <c r="AM148" s="656"/>
      <c r="AN148" s="656"/>
      <c r="AO148" s="656"/>
      <c r="AP148" s="656"/>
      <c r="AQ148" s="656"/>
      <c r="AS148" s="695"/>
      <c r="AT148" s="695"/>
      <c r="AU148" s="695"/>
      <c r="AV148" s="695"/>
      <c r="AW148" s="695"/>
      <c r="AX148" s="695"/>
      <c r="AY148" s="695"/>
      <c r="AZ148" s="695"/>
      <c r="BA148" s="695"/>
      <c r="BB148" s="695"/>
      <c r="BC148" s="695"/>
      <c r="BD148" s="695"/>
      <c r="BE148" s="695"/>
      <c r="BF148" s="695"/>
      <c r="BG148" s="695"/>
      <c r="BH148" s="695"/>
      <c r="BI148" s="695"/>
      <c r="BJ148" s="695"/>
      <c r="BK148" s="695"/>
      <c r="BL148" s="695"/>
      <c r="BM148" s="695"/>
    </row>
    <row r="149" spans="2:65">
      <c r="B149" s="656"/>
      <c r="C149" s="656"/>
      <c r="D149" s="656"/>
      <c r="E149" s="656"/>
      <c r="F149" s="656"/>
      <c r="G149" s="656"/>
      <c r="H149" s="656"/>
      <c r="I149" s="732"/>
      <c r="J149" s="732"/>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656"/>
      <c r="AL149" s="656"/>
      <c r="AM149" s="656"/>
      <c r="AN149" s="656"/>
      <c r="AO149" s="656"/>
      <c r="AP149" s="656"/>
      <c r="AQ149" s="656"/>
      <c r="AS149" s="695"/>
      <c r="AT149" s="695"/>
      <c r="AU149" s="695"/>
      <c r="AV149" s="695"/>
      <c r="AW149" s="695"/>
      <c r="AX149" s="695"/>
      <c r="AY149" s="695"/>
      <c r="AZ149" s="695"/>
      <c r="BA149" s="695"/>
      <c r="BB149" s="695"/>
      <c r="BC149" s="695"/>
      <c r="BD149" s="695"/>
      <c r="BE149" s="695"/>
      <c r="BF149" s="695"/>
      <c r="BG149" s="695"/>
      <c r="BH149" s="695"/>
      <c r="BI149" s="695"/>
      <c r="BJ149" s="695"/>
      <c r="BK149" s="695"/>
      <c r="BL149" s="695"/>
      <c r="BM149" s="695"/>
    </row>
    <row r="150" spans="2:65">
      <c r="B150" s="656"/>
      <c r="C150" s="656"/>
      <c r="D150" s="656"/>
      <c r="E150" s="656"/>
      <c r="F150" s="656"/>
      <c r="G150" s="656"/>
      <c r="H150" s="656"/>
      <c r="I150" s="732"/>
      <c r="J150" s="732"/>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656"/>
      <c r="AL150" s="656"/>
      <c r="AM150" s="656"/>
      <c r="AN150" s="656"/>
      <c r="AO150" s="656"/>
      <c r="AP150" s="656"/>
      <c r="AQ150" s="656"/>
      <c r="AS150" s="695"/>
      <c r="AT150" s="695"/>
      <c r="AU150" s="695"/>
      <c r="AV150" s="695"/>
      <c r="AW150" s="695"/>
      <c r="AX150" s="695"/>
      <c r="AY150" s="695"/>
      <c r="AZ150" s="695"/>
      <c r="BA150" s="695"/>
      <c r="BB150" s="695"/>
      <c r="BC150" s="695"/>
      <c r="BD150" s="695"/>
      <c r="BE150" s="695"/>
      <c r="BF150" s="695"/>
      <c r="BG150" s="695"/>
      <c r="BH150" s="695"/>
      <c r="BI150" s="695"/>
      <c r="BJ150" s="695"/>
      <c r="BK150" s="695"/>
      <c r="BL150" s="695"/>
      <c r="BM150" s="695"/>
    </row>
    <row r="151" spans="2:65">
      <c r="B151" s="656"/>
      <c r="C151" s="656"/>
      <c r="D151" s="656"/>
      <c r="E151" s="656"/>
      <c r="F151" s="656"/>
      <c r="G151" s="656"/>
      <c r="H151" s="656"/>
      <c r="I151" s="732"/>
      <c r="J151" s="732"/>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6"/>
      <c r="AL151" s="656"/>
      <c r="AM151" s="656"/>
      <c r="AN151" s="656"/>
      <c r="AO151" s="656"/>
      <c r="AP151" s="656"/>
      <c r="AQ151" s="656"/>
      <c r="AS151" s="695"/>
      <c r="AT151" s="695"/>
      <c r="AU151" s="695"/>
      <c r="AV151" s="695"/>
      <c r="AW151" s="695"/>
      <c r="AX151" s="695"/>
      <c r="AY151" s="695"/>
      <c r="AZ151" s="695"/>
      <c r="BA151" s="695"/>
      <c r="BB151" s="695"/>
      <c r="BC151" s="695"/>
      <c r="BD151" s="695"/>
      <c r="BE151" s="695"/>
      <c r="BF151" s="695"/>
      <c r="BG151" s="695"/>
      <c r="BH151" s="695"/>
      <c r="BI151" s="695"/>
      <c r="BJ151" s="695"/>
      <c r="BK151" s="695"/>
      <c r="BL151" s="695"/>
      <c r="BM151" s="695"/>
    </row>
    <row r="152" spans="2:65">
      <c r="B152" s="656"/>
      <c r="C152" s="656"/>
      <c r="D152" s="656"/>
      <c r="E152" s="656"/>
      <c r="F152" s="656"/>
      <c r="G152" s="656"/>
      <c r="H152" s="656"/>
      <c r="I152" s="732"/>
      <c r="J152" s="732"/>
      <c r="K152" s="656"/>
      <c r="L152" s="656"/>
      <c r="M152" s="656"/>
      <c r="N152" s="656"/>
      <c r="O152" s="656"/>
      <c r="P152" s="656"/>
      <c r="Q152" s="656"/>
      <c r="R152" s="656"/>
      <c r="S152" s="656"/>
      <c r="T152" s="656"/>
      <c r="U152" s="656"/>
      <c r="V152" s="656"/>
      <c r="W152" s="656"/>
      <c r="X152" s="656"/>
      <c r="Y152" s="656"/>
      <c r="Z152" s="656"/>
      <c r="AA152" s="656"/>
      <c r="AB152" s="656"/>
      <c r="AC152" s="656"/>
      <c r="AD152" s="656"/>
      <c r="AE152" s="656"/>
      <c r="AF152" s="656"/>
      <c r="AG152" s="656"/>
      <c r="AH152" s="656"/>
      <c r="AI152" s="656"/>
      <c r="AJ152" s="656"/>
      <c r="AK152" s="656"/>
      <c r="AL152" s="656"/>
      <c r="AM152" s="656"/>
      <c r="AN152" s="656"/>
      <c r="AO152" s="656"/>
      <c r="AP152" s="656"/>
      <c r="AQ152" s="656"/>
      <c r="AS152" s="695"/>
      <c r="AT152" s="695"/>
      <c r="AU152" s="695"/>
      <c r="AV152" s="695"/>
      <c r="AW152" s="695"/>
      <c r="AX152" s="695"/>
      <c r="AY152" s="695"/>
      <c r="AZ152" s="695"/>
      <c r="BA152" s="695"/>
      <c r="BB152" s="695"/>
      <c r="BC152" s="695"/>
      <c r="BD152" s="695"/>
      <c r="BE152" s="695"/>
      <c r="BF152" s="695"/>
      <c r="BG152" s="695"/>
      <c r="BH152" s="695"/>
      <c r="BI152" s="695"/>
      <c r="BJ152" s="695"/>
      <c r="BK152" s="695"/>
      <c r="BL152" s="695"/>
      <c r="BM152" s="695"/>
    </row>
    <row r="153" spans="2:65">
      <c r="B153" s="656"/>
      <c r="C153" s="656"/>
      <c r="D153" s="656"/>
      <c r="E153" s="656"/>
      <c r="F153" s="656"/>
      <c r="G153" s="656"/>
      <c r="H153" s="656"/>
      <c r="I153" s="732"/>
      <c r="J153" s="732"/>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6"/>
      <c r="AK153" s="656"/>
      <c r="AL153" s="656"/>
      <c r="AM153" s="656"/>
      <c r="AN153" s="656"/>
      <c r="AO153" s="656"/>
      <c r="AP153" s="656"/>
      <c r="AQ153" s="656"/>
      <c r="AS153" s="695"/>
      <c r="AT153" s="695"/>
      <c r="AU153" s="695"/>
      <c r="AV153" s="695"/>
      <c r="AW153" s="695"/>
      <c r="AX153" s="695"/>
      <c r="AY153" s="695"/>
      <c r="AZ153" s="695"/>
      <c r="BA153" s="695"/>
      <c r="BB153" s="695"/>
      <c r="BC153" s="695"/>
      <c r="BD153" s="695"/>
      <c r="BE153" s="695"/>
      <c r="BF153" s="695"/>
      <c r="BG153" s="695"/>
      <c r="BH153" s="695"/>
      <c r="BI153" s="695"/>
      <c r="BJ153" s="695"/>
      <c r="BK153" s="695"/>
      <c r="BL153" s="695"/>
      <c r="BM153" s="695"/>
    </row>
    <row r="154" spans="2:65">
      <c r="B154" s="656"/>
      <c r="C154" s="656"/>
      <c r="D154" s="656"/>
      <c r="E154" s="656"/>
      <c r="F154" s="656"/>
      <c r="G154" s="656"/>
      <c r="H154" s="656"/>
      <c r="I154" s="732"/>
      <c r="J154" s="732"/>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656"/>
      <c r="AL154" s="656"/>
      <c r="AM154" s="656"/>
      <c r="AN154" s="656"/>
      <c r="AO154" s="656"/>
      <c r="AP154" s="656"/>
      <c r="AQ154" s="656"/>
      <c r="AS154" s="695"/>
      <c r="AT154" s="695"/>
      <c r="AU154" s="695"/>
      <c r="AV154" s="695"/>
      <c r="AW154" s="695"/>
      <c r="AX154" s="695"/>
      <c r="AY154" s="695"/>
      <c r="AZ154" s="695"/>
      <c r="BA154" s="695"/>
      <c r="BB154" s="695"/>
      <c r="BC154" s="695"/>
      <c r="BD154" s="695"/>
      <c r="BE154" s="695"/>
      <c r="BF154" s="695"/>
      <c r="BG154" s="695"/>
      <c r="BH154" s="695"/>
      <c r="BI154" s="695"/>
      <c r="BJ154" s="695"/>
      <c r="BK154" s="695"/>
      <c r="BL154" s="695"/>
      <c r="BM154" s="695"/>
    </row>
    <row r="155" spans="2:65">
      <c r="B155" s="656"/>
      <c r="C155" s="656"/>
      <c r="D155" s="656"/>
      <c r="E155" s="656"/>
      <c r="F155" s="656"/>
      <c r="G155" s="656"/>
      <c r="H155" s="656"/>
      <c r="I155" s="732"/>
      <c r="J155" s="732"/>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656"/>
      <c r="AL155" s="656"/>
      <c r="AM155" s="656"/>
      <c r="AN155" s="656"/>
      <c r="AO155" s="656"/>
      <c r="AP155" s="656"/>
      <c r="AQ155" s="656"/>
      <c r="AS155" s="695"/>
      <c r="AT155" s="695"/>
      <c r="AU155" s="695"/>
      <c r="AV155" s="695"/>
      <c r="AW155" s="695"/>
      <c r="AX155" s="695"/>
      <c r="AY155" s="695"/>
      <c r="AZ155" s="695"/>
      <c r="BA155" s="695"/>
      <c r="BB155" s="695"/>
      <c r="BC155" s="695"/>
      <c r="BD155" s="695"/>
      <c r="BE155" s="695"/>
      <c r="BF155" s="695"/>
      <c r="BG155" s="695"/>
      <c r="BH155" s="695"/>
      <c r="BI155" s="695"/>
      <c r="BJ155" s="695"/>
      <c r="BK155" s="695"/>
      <c r="BL155" s="695"/>
      <c r="BM155" s="695"/>
    </row>
    <row r="156" spans="2:65">
      <c r="B156" s="656"/>
      <c r="C156" s="656"/>
      <c r="D156" s="656"/>
      <c r="E156" s="656"/>
      <c r="F156" s="656"/>
      <c r="G156" s="656"/>
      <c r="H156" s="656"/>
      <c r="I156" s="732"/>
      <c r="J156" s="732"/>
      <c r="K156" s="656"/>
      <c r="L156" s="656"/>
      <c r="M156" s="656"/>
      <c r="N156" s="656"/>
      <c r="O156" s="656"/>
      <c r="P156" s="656"/>
      <c r="Q156" s="656"/>
      <c r="R156" s="656"/>
      <c r="S156" s="656"/>
      <c r="T156" s="656"/>
      <c r="U156" s="656"/>
      <c r="V156" s="656"/>
      <c r="W156" s="656"/>
      <c r="X156" s="656"/>
      <c r="Y156" s="656"/>
      <c r="Z156" s="656"/>
      <c r="AA156" s="656"/>
      <c r="AB156" s="656"/>
      <c r="AC156" s="656"/>
      <c r="AD156" s="656"/>
      <c r="AE156" s="656"/>
      <c r="AF156" s="656"/>
      <c r="AG156" s="656"/>
      <c r="AH156" s="656"/>
      <c r="AI156" s="656"/>
      <c r="AJ156" s="656"/>
      <c r="AK156" s="656"/>
      <c r="AL156" s="656"/>
      <c r="AM156" s="656"/>
      <c r="AN156" s="656"/>
      <c r="AO156" s="656"/>
      <c r="AP156" s="656"/>
      <c r="AQ156" s="656"/>
      <c r="AS156" s="695"/>
      <c r="AT156" s="695"/>
      <c r="AU156" s="695"/>
      <c r="AV156" s="695"/>
      <c r="AW156" s="695"/>
      <c r="AX156" s="695"/>
      <c r="AY156" s="695"/>
      <c r="AZ156" s="695"/>
      <c r="BA156" s="695"/>
      <c r="BB156" s="695"/>
      <c r="BC156" s="695"/>
      <c r="BD156" s="695"/>
      <c r="BE156" s="695"/>
      <c r="BF156" s="695"/>
      <c r="BG156" s="695"/>
      <c r="BH156" s="695"/>
      <c r="BI156" s="695"/>
      <c r="BJ156" s="695"/>
      <c r="BK156" s="695"/>
      <c r="BL156" s="695"/>
      <c r="BM156" s="695"/>
    </row>
    <row r="157" spans="2:65">
      <c r="B157" s="656"/>
      <c r="C157" s="656"/>
      <c r="D157" s="656"/>
      <c r="E157" s="656"/>
      <c r="F157" s="656"/>
      <c r="G157" s="656"/>
      <c r="H157" s="656"/>
      <c r="I157" s="732"/>
      <c r="J157" s="732"/>
      <c r="K157" s="656"/>
      <c r="L157" s="656"/>
      <c r="M157" s="656"/>
      <c r="N157" s="656"/>
      <c r="O157" s="656"/>
      <c r="P157" s="656"/>
      <c r="Q157" s="656"/>
      <c r="R157" s="656"/>
      <c r="S157" s="656"/>
      <c r="T157" s="656"/>
      <c r="U157" s="656"/>
      <c r="V157" s="656"/>
      <c r="W157" s="656"/>
      <c r="X157" s="656"/>
      <c r="Y157" s="656"/>
      <c r="Z157" s="656"/>
      <c r="AA157" s="656"/>
      <c r="AB157" s="656"/>
      <c r="AC157" s="656"/>
      <c r="AD157" s="656"/>
      <c r="AE157" s="656"/>
      <c r="AF157" s="656"/>
      <c r="AG157" s="656"/>
      <c r="AH157" s="656"/>
      <c r="AI157" s="656"/>
      <c r="AJ157" s="656"/>
      <c r="AK157" s="656"/>
      <c r="AL157" s="656"/>
      <c r="AM157" s="656"/>
      <c r="AN157" s="656"/>
      <c r="AO157" s="656"/>
      <c r="AP157" s="656"/>
      <c r="AQ157" s="656"/>
      <c r="AS157" s="695"/>
      <c r="AT157" s="695"/>
      <c r="AU157" s="695"/>
      <c r="AV157" s="695"/>
      <c r="AW157" s="695"/>
      <c r="AX157" s="695"/>
      <c r="AY157" s="695"/>
      <c r="AZ157" s="695"/>
      <c r="BA157" s="695"/>
      <c r="BB157" s="695"/>
      <c r="BC157" s="695"/>
      <c r="BD157" s="695"/>
      <c r="BE157" s="695"/>
      <c r="BF157" s="695"/>
      <c r="BG157" s="695"/>
      <c r="BH157" s="695"/>
      <c r="BI157" s="695"/>
      <c r="BJ157" s="695"/>
      <c r="BK157" s="695"/>
      <c r="BL157" s="695"/>
      <c r="BM157" s="695"/>
    </row>
    <row r="158" spans="2:65">
      <c r="B158" s="656"/>
      <c r="C158" s="656"/>
      <c r="D158" s="656"/>
      <c r="E158" s="656"/>
      <c r="F158" s="656"/>
      <c r="G158" s="656"/>
      <c r="H158" s="656"/>
      <c r="I158" s="732"/>
      <c r="J158" s="732"/>
      <c r="K158" s="656"/>
      <c r="L158" s="656"/>
      <c r="M158" s="656"/>
      <c r="N158" s="656"/>
      <c r="O158" s="656"/>
      <c r="P158" s="656"/>
      <c r="Q158" s="656"/>
      <c r="R158" s="656"/>
      <c r="S158" s="656"/>
      <c r="T158" s="656"/>
      <c r="U158" s="656"/>
      <c r="V158" s="656"/>
      <c r="W158" s="656"/>
      <c r="X158" s="656"/>
      <c r="Y158" s="656"/>
      <c r="Z158" s="656"/>
      <c r="AA158" s="656"/>
      <c r="AB158" s="656"/>
      <c r="AC158" s="656"/>
      <c r="AD158" s="656"/>
      <c r="AE158" s="656"/>
      <c r="AF158" s="656"/>
      <c r="AG158" s="656"/>
      <c r="AH158" s="656"/>
      <c r="AI158" s="656"/>
      <c r="AJ158" s="656"/>
      <c r="AK158" s="656"/>
      <c r="AL158" s="656"/>
      <c r="AM158" s="656"/>
      <c r="AN158" s="656"/>
      <c r="AO158" s="656"/>
      <c r="AP158" s="656"/>
      <c r="AQ158" s="656"/>
      <c r="AS158" s="695"/>
      <c r="AT158" s="695"/>
      <c r="AU158" s="695"/>
      <c r="AV158" s="695"/>
      <c r="AW158" s="695"/>
      <c r="AX158" s="695"/>
      <c r="AY158" s="695"/>
      <c r="AZ158" s="695"/>
      <c r="BA158" s="695"/>
      <c r="BB158" s="695"/>
      <c r="BC158" s="695"/>
      <c r="BD158" s="695"/>
      <c r="BE158" s="695"/>
      <c r="BF158" s="695"/>
      <c r="BG158" s="695"/>
      <c r="BH158" s="695"/>
      <c r="BI158" s="695"/>
      <c r="BJ158" s="695"/>
      <c r="BK158" s="695"/>
      <c r="BL158" s="695"/>
      <c r="BM158" s="695"/>
    </row>
    <row r="159" spans="2:65">
      <c r="B159" s="656"/>
      <c r="C159" s="656"/>
      <c r="D159" s="656"/>
      <c r="E159" s="656"/>
      <c r="F159" s="656"/>
      <c r="G159" s="656"/>
      <c r="H159" s="656"/>
      <c r="I159" s="732"/>
      <c r="J159" s="732"/>
      <c r="K159" s="656"/>
      <c r="L159" s="656"/>
      <c r="M159" s="656"/>
      <c r="N159" s="656"/>
      <c r="O159" s="656"/>
      <c r="P159" s="656"/>
      <c r="Q159" s="656"/>
      <c r="R159" s="656"/>
      <c r="S159" s="656"/>
      <c r="T159" s="656"/>
      <c r="U159" s="656"/>
      <c r="V159" s="656"/>
      <c r="W159" s="656"/>
      <c r="X159" s="656"/>
      <c r="Y159" s="656"/>
      <c r="Z159" s="656"/>
      <c r="AA159" s="656"/>
      <c r="AB159" s="656"/>
      <c r="AC159" s="656"/>
      <c r="AD159" s="656"/>
      <c r="AE159" s="656"/>
      <c r="AF159" s="656"/>
      <c r="AG159" s="656"/>
      <c r="AH159" s="656"/>
      <c r="AI159" s="656"/>
      <c r="AJ159" s="656"/>
      <c r="AK159" s="656"/>
      <c r="AL159" s="656"/>
      <c r="AM159" s="656"/>
      <c r="AN159" s="656"/>
      <c r="AO159" s="656"/>
      <c r="AP159" s="656"/>
      <c r="AQ159" s="656"/>
      <c r="AS159" s="695"/>
      <c r="AT159" s="695"/>
      <c r="AU159" s="695"/>
      <c r="AV159" s="695"/>
      <c r="AW159" s="695"/>
      <c r="AX159" s="695"/>
      <c r="AY159" s="695"/>
      <c r="AZ159" s="695"/>
      <c r="BA159" s="695"/>
      <c r="BB159" s="695"/>
      <c r="BC159" s="695"/>
      <c r="BD159" s="695"/>
      <c r="BE159" s="695"/>
      <c r="BF159" s="695"/>
      <c r="BG159" s="695"/>
      <c r="BH159" s="695"/>
      <c r="BI159" s="695"/>
      <c r="BJ159" s="695"/>
      <c r="BK159" s="695"/>
      <c r="BL159" s="695"/>
      <c r="BM159" s="695"/>
    </row>
    <row r="160" spans="2:65">
      <c r="B160" s="656"/>
      <c r="C160" s="656"/>
      <c r="D160" s="656"/>
      <c r="E160" s="656"/>
      <c r="F160" s="656"/>
      <c r="G160" s="656"/>
      <c r="H160" s="656"/>
      <c r="I160" s="732"/>
      <c r="J160" s="732"/>
      <c r="K160" s="656"/>
      <c r="L160" s="656"/>
      <c r="M160" s="656"/>
      <c r="N160" s="656"/>
      <c r="O160" s="656"/>
      <c r="P160" s="656"/>
      <c r="Q160" s="656"/>
      <c r="R160" s="656"/>
      <c r="S160" s="656"/>
      <c r="T160" s="656"/>
      <c r="U160" s="656"/>
      <c r="V160" s="656"/>
      <c r="W160" s="656"/>
      <c r="X160" s="656"/>
      <c r="Y160" s="656"/>
      <c r="Z160" s="656"/>
      <c r="AA160" s="656"/>
      <c r="AB160" s="656"/>
      <c r="AC160" s="656"/>
      <c r="AD160" s="656"/>
      <c r="AE160" s="656"/>
      <c r="AF160" s="656"/>
      <c r="AG160" s="656"/>
      <c r="AH160" s="656"/>
      <c r="AI160" s="656"/>
      <c r="AJ160" s="656"/>
      <c r="AK160" s="656"/>
      <c r="AL160" s="656"/>
      <c r="AM160" s="656"/>
      <c r="AN160" s="656"/>
      <c r="AO160" s="656"/>
      <c r="AP160" s="656"/>
      <c r="AQ160" s="656"/>
      <c r="AS160" s="695"/>
      <c r="AT160" s="695"/>
      <c r="AU160" s="695"/>
      <c r="AV160" s="695"/>
      <c r="AW160" s="695"/>
      <c r="AX160" s="695"/>
      <c r="AY160" s="695"/>
      <c r="AZ160" s="695"/>
      <c r="BA160" s="695"/>
      <c r="BB160" s="695"/>
      <c r="BC160" s="695"/>
      <c r="BD160" s="695"/>
      <c r="BE160" s="695"/>
      <c r="BF160" s="695"/>
      <c r="BG160" s="695"/>
      <c r="BH160" s="695"/>
      <c r="BI160" s="695"/>
      <c r="BJ160" s="695"/>
      <c r="BK160" s="695"/>
      <c r="BL160" s="695"/>
      <c r="BM160" s="695"/>
    </row>
    <row r="161" spans="2:65">
      <c r="B161" s="656"/>
      <c r="C161" s="656"/>
      <c r="D161" s="656"/>
      <c r="E161" s="656"/>
      <c r="F161" s="656"/>
      <c r="G161" s="656"/>
      <c r="H161" s="656"/>
      <c r="I161" s="732"/>
      <c r="J161" s="732"/>
      <c r="K161" s="656"/>
      <c r="L161" s="656"/>
      <c r="M161" s="656"/>
      <c r="N161" s="656"/>
      <c r="O161" s="656"/>
      <c r="P161" s="656"/>
      <c r="Q161" s="656"/>
      <c r="R161" s="656"/>
      <c r="S161" s="656"/>
      <c r="T161" s="656"/>
      <c r="U161" s="656"/>
      <c r="V161" s="656"/>
      <c r="W161" s="656"/>
      <c r="X161" s="656"/>
      <c r="Y161" s="656"/>
      <c r="Z161" s="656"/>
      <c r="AA161" s="656"/>
      <c r="AB161" s="656"/>
      <c r="AC161" s="656"/>
      <c r="AD161" s="656"/>
      <c r="AE161" s="656"/>
      <c r="AF161" s="656"/>
      <c r="AG161" s="656"/>
      <c r="AH161" s="656"/>
      <c r="AI161" s="656"/>
      <c r="AJ161" s="656"/>
      <c r="AK161" s="656"/>
      <c r="AL161" s="656"/>
      <c r="AM161" s="656"/>
      <c r="AN161" s="656"/>
      <c r="AO161" s="656"/>
      <c r="AP161" s="656"/>
      <c r="AQ161" s="656"/>
      <c r="AS161" s="695"/>
      <c r="AT161" s="695"/>
      <c r="AU161" s="695"/>
      <c r="AV161" s="695"/>
      <c r="AW161" s="695"/>
      <c r="AX161" s="695"/>
      <c r="AY161" s="695"/>
      <c r="AZ161" s="695"/>
      <c r="BA161" s="695"/>
      <c r="BB161" s="695"/>
      <c r="BC161" s="695"/>
      <c r="BD161" s="695"/>
      <c r="BE161" s="695"/>
      <c r="BF161" s="695"/>
      <c r="BG161" s="695"/>
      <c r="BH161" s="695"/>
      <c r="BI161" s="695"/>
      <c r="BJ161" s="695"/>
      <c r="BK161" s="695"/>
      <c r="BL161" s="695"/>
      <c r="BM161" s="695"/>
    </row>
    <row r="162" spans="2:65">
      <c r="B162" s="656"/>
      <c r="C162" s="656"/>
      <c r="D162" s="656"/>
      <c r="E162" s="656"/>
      <c r="F162" s="656"/>
      <c r="G162" s="656"/>
      <c r="H162" s="656"/>
      <c r="I162" s="732"/>
      <c r="J162" s="732"/>
      <c r="K162" s="656"/>
      <c r="L162" s="656"/>
      <c r="M162" s="656"/>
      <c r="N162" s="656"/>
      <c r="O162" s="656"/>
      <c r="P162" s="656"/>
      <c r="Q162" s="656"/>
      <c r="R162" s="656"/>
      <c r="S162" s="656"/>
      <c r="T162" s="656"/>
      <c r="U162" s="656"/>
      <c r="V162" s="656"/>
      <c r="W162" s="656"/>
      <c r="X162" s="656"/>
      <c r="Y162" s="656"/>
      <c r="Z162" s="656"/>
      <c r="AA162" s="656"/>
      <c r="AB162" s="656"/>
      <c r="AC162" s="656"/>
      <c r="AD162" s="656"/>
      <c r="AE162" s="656"/>
      <c r="AF162" s="656"/>
      <c r="AG162" s="656"/>
      <c r="AH162" s="656"/>
      <c r="AI162" s="656"/>
      <c r="AJ162" s="656"/>
      <c r="AK162" s="656"/>
      <c r="AL162" s="656"/>
      <c r="AM162" s="656"/>
      <c r="AN162" s="656"/>
      <c r="AO162" s="656"/>
      <c r="AP162" s="656"/>
      <c r="AQ162" s="656"/>
      <c r="AS162" s="695"/>
      <c r="AT162" s="695"/>
      <c r="AU162" s="695"/>
      <c r="AV162" s="695"/>
      <c r="AW162" s="695"/>
      <c r="AX162" s="695"/>
      <c r="AY162" s="695"/>
      <c r="AZ162" s="695"/>
      <c r="BA162" s="695"/>
      <c r="BB162" s="695"/>
      <c r="BC162" s="695"/>
      <c r="BD162" s="695"/>
      <c r="BE162" s="695"/>
      <c r="BF162" s="695"/>
      <c r="BG162" s="695"/>
      <c r="BH162" s="695"/>
      <c r="BI162" s="695"/>
      <c r="BJ162" s="695"/>
      <c r="BK162" s="695"/>
      <c r="BL162" s="695"/>
      <c r="BM162" s="695"/>
    </row>
    <row r="163" spans="2:65">
      <c r="B163" s="656"/>
      <c r="C163" s="656"/>
      <c r="D163" s="656"/>
      <c r="E163" s="656"/>
      <c r="F163" s="656"/>
      <c r="G163" s="656"/>
      <c r="H163" s="656"/>
      <c r="I163" s="732"/>
      <c r="J163" s="732"/>
      <c r="K163" s="656"/>
      <c r="L163" s="656"/>
      <c r="M163" s="656"/>
      <c r="N163" s="656"/>
      <c r="O163" s="656"/>
      <c r="P163" s="656"/>
      <c r="Q163" s="656"/>
      <c r="R163" s="656"/>
      <c r="S163" s="656"/>
      <c r="T163" s="656"/>
      <c r="U163" s="656"/>
      <c r="V163" s="656"/>
      <c r="W163" s="656"/>
      <c r="X163" s="656"/>
      <c r="Y163" s="656"/>
      <c r="Z163" s="656"/>
      <c r="AA163" s="656"/>
      <c r="AB163" s="656"/>
      <c r="AC163" s="656"/>
      <c r="AD163" s="656"/>
      <c r="AE163" s="656"/>
      <c r="AF163" s="656"/>
      <c r="AG163" s="656"/>
      <c r="AH163" s="656"/>
      <c r="AI163" s="656"/>
      <c r="AJ163" s="656"/>
      <c r="AK163" s="656"/>
      <c r="AL163" s="656"/>
      <c r="AM163" s="656"/>
      <c r="AN163" s="656"/>
      <c r="AO163" s="656"/>
      <c r="AP163" s="656"/>
      <c r="AQ163" s="656"/>
      <c r="AS163" s="695"/>
      <c r="AT163" s="695"/>
      <c r="AU163" s="695"/>
      <c r="AV163" s="695"/>
      <c r="AW163" s="695"/>
      <c r="AX163" s="695"/>
      <c r="AY163" s="695"/>
      <c r="AZ163" s="695"/>
      <c r="BA163" s="695"/>
      <c r="BB163" s="695"/>
      <c r="BC163" s="695"/>
      <c r="BD163" s="695"/>
      <c r="BE163" s="695"/>
      <c r="BF163" s="695"/>
      <c r="BG163" s="695"/>
      <c r="BH163" s="695"/>
      <c r="BI163" s="695"/>
      <c r="BJ163" s="695"/>
      <c r="BK163" s="695"/>
      <c r="BL163" s="695"/>
      <c r="BM163" s="695"/>
    </row>
    <row r="164" spans="2:65">
      <c r="B164" s="656"/>
      <c r="C164" s="656"/>
      <c r="D164" s="656"/>
      <c r="E164" s="656"/>
      <c r="F164" s="656"/>
      <c r="G164" s="656"/>
      <c r="H164" s="656"/>
      <c r="I164" s="732"/>
      <c r="J164" s="732"/>
      <c r="K164" s="656"/>
      <c r="L164" s="656"/>
      <c r="M164" s="656"/>
      <c r="N164" s="656"/>
      <c r="O164" s="656"/>
      <c r="P164" s="656"/>
      <c r="Q164" s="656"/>
      <c r="R164" s="656"/>
      <c r="S164" s="656"/>
      <c r="T164" s="656"/>
      <c r="U164" s="656"/>
      <c r="V164" s="656"/>
      <c r="W164" s="656"/>
      <c r="X164" s="656"/>
      <c r="Y164" s="656"/>
      <c r="Z164" s="656"/>
      <c r="AA164" s="656"/>
      <c r="AB164" s="656"/>
      <c r="AC164" s="656"/>
      <c r="AD164" s="656"/>
      <c r="AE164" s="656"/>
      <c r="AF164" s="656"/>
      <c r="AG164" s="656"/>
      <c r="AH164" s="656"/>
      <c r="AI164" s="656"/>
      <c r="AJ164" s="656"/>
      <c r="AK164" s="656"/>
      <c r="AL164" s="656"/>
      <c r="AM164" s="656"/>
      <c r="AN164" s="656"/>
      <c r="AO164" s="656"/>
      <c r="AP164" s="656"/>
      <c r="AQ164" s="656"/>
      <c r="AS164" s="695"/>
      <c r="AT164" s="695"/>
      <c r="AU164" s="695"/>
      <c r="AV164" s="695"/>
      <c r="AW164" s="695"/>
      <c r="AX164" s="695"/>
      <c r="AY164" s="695"/>
      <c r="AZ164" s="695"/>
      <c r="BA164" s="695"/>
      <c r="BB164" s="695"/>
      <c r="BC164" s="695"/>
      <c r="BD164" s="695"/>
      <c r="BE164" s="695"/>
      <c r="BF164" s="695"/>
      <c r="BG164" s="695"/>
      <c r="BH164" s="695"/>
      <c r="BI164" s="695"/>
      <c r="BJ164" s="695"/>
      <c r="BK164" s="695"/>
      <c r="BL164" s="695"/>
      <c r="BM164" s="695"/>
    </row>
    <row r="165" spans="2:65">
      <c r="B165" s="656"/>
      <c r="C165" s="656"/>
      <c r="D165" s="656"/>
      <c r="E165" s="656"/>
      <c r="F165" s="656"/>
      <c r="G165" s="656"/>
      <c r="H165" s="656"/>
      <c r="I165" s="732"/>
      <c r="J165" s="732"/>
      <c r="K165" s="656"/>
      <c r="L165" s="656"/>
      <c r="M165" s="656"/>
      <c r="N165" s="656"/>
      <c r="O165" s="656"/>
      <c r="P165" s="656"/>
      <c r="Q165" s="656"/>
      <c r="R165" s="656"/>
      <c r="S165" s="656"/>
      <c r="T165" s="656"/>
      <c r="U165" s="656"/>
      <c r="V165" s="656"/>
      <c r="W165" s="656"/>
      <c r="X165" s="656"/>
      <c r="Y165" s="656"/>
      <c r="Z165" s="656"/>
      <c r="AA165" s="656"/>
      <c r="AB165" s="656"/>
      <c r="AC165" s="656"/>
      <c r="AD165" s="656"/>
      <c r="AE165" s="656"/>
      <c r="AF165" s="656"/>
      <c r="AG165" s="656"/>
      <c r="AH165" s="656"/>
      <c r="AI165" s="656"/>
      <c r="AJ165" s="656"/>
      <c r="AK165" s="656"/>
      <c r="AL165" s="656"/>
      <c r="AM165" s="656"/>
      <c r="AN165" s="656"/>
      <c r="AO165" s="656"/>
      <c r="AP165" s="656"/>
      <c r="AQ165" s="656"/>
      <c r="AS165" s="695"/>
      <c r="AT165" s="695"/>
      <c r="AU165" s="695"/>
      <c r="AV165" s="695"/>
      <c r="AW165" s="695"/>
      <c r="AX165" s="695"/>
      <c r="AY165" s="695"/>
      <c r="AZ165" s="695"/>
      <c r="BA165" s="695"/>
      <c r="BB165" s="695"/>
      <c r="BC165" s="695"/>
      <c r="BD165" s="695"/>
      <c r="BE165" s="695"/>
      <c r="BF165" s="695"/>
      <c r="BG165" s="695"/>
      <c r="BH165" s="695"/>
      <c r="BI165" s="695"/>
      <c r="BJ165" s="695"/>
      <c r="BK165" s="695"/>
      <c r="BL165" s="695"/>
      <c r="BM165" s="695"/>
    </row>
    <row r="166" spans="2:65">
      <c r="B166" s="656"/>
      <c r="C166" s="656"/>
      <c r="D166" s="656"/>
      <c r="E166" s="656"/>
      <c r="F166" s="656"/>
      <c r="G166" s="656"/>
      <c r="H166" s="656"/>
      <c r="I166" s="732"/>
      <c r="J166" s="732"/>
      <c r="K166" s="656"/>
      <c r="L166" s="656"/>
      <c r="M166" s="656"/>
      <c r="N166" s="656"/>
      <c r="O166" s="656"/>
      <c r="P166" s="656"/>
      <c r="Q166" s="656"/>
      <c r="R166" s="656"/>
      <c r="S166" s="656"/>
      <c r="T166" s="656"/>
      <c r="U166" s="656"/>
      <c r="V166" s="656"/>
      <c r="W166" s="656"/>
      <c r="X166" s="656"/>
      <c r="Y166" s="656"/>
      <c r="Z166" s="656"/>
      <c r="AA166" s="656"/>
      <c r="AB166" s="656"/>
      <c r="AC166" s="656"/>
      <c r="AD166" s="656"/>
      <c r="AE166" s="656"/>
      <c r="AF166" s="656"/>
      <c r="AG166" s="656"/>
      <c r="AH166" s="656"/>
      <c r="AI166" s="656"/>
      <c r="AJ166" s="656"/>
      <c r="AK166" s="656"/>
      <c r="AL166" s="656"/>
      <c r="AM166" s="656"/>
      <c r="AN166" s="656"/>
      <c r="AO166" s="656"/>
      <c r="AP166" s="656"/>
      <c r="AQ166" s="656"/>
      <c r="AS166" s="695"/>
      <c r="AT166" s="695"/>
      <c r="AU166" s="695"/>
      <c r="AV166" s="695"/>
      <c r="AW166" s="695"/>
      <c r="AX166" s="695"/>
      <c r="AY166" s="695"/>
      <c r="AZ166" s="695"/>
      <c r="BA166" s="695"/>
      <c r="BB166" s="695"/>
      <c r="BC166" s="695"/>
      <c r="BD166" s="695"/>
      <c r="BE166" s="695"/>
      <c r="BF166" s="695"/>
      <c r="BG166" s="695"/>
      <c r="BH166" s="695"/>
      <c r="BI166" s="695"/>
      <c r="BJ166" s="695"/>
      <c r="BK166" s="695"/>
      <c r="BL166" s="695"/>
      <c r="BM166" s="695"/>
    </row>
    <row r="167" spans="2:65">
      <c r="B167" s="656"/>
      <c r="C167" s="656"/>
      <c r="D167" s="656"/>
      <c r="E167" s="656"/>
      <c r="F167" s="656"/>
      <c r="G167" s="656"/>
      <c r="H167" s="656"/>
      <c r="I167" s="732"/>
      <c r="J167" s="732"/>
      <c r="K167" s="656"/>
      <c r="L167" s="656"/>
      <c r="M167" s="656"/>
      <c r="N167" s="656"/>
      <c r="O167" s="656"/>
      <c r="P167" s="656"/>
      <c r="Q167" s="656"/>
      <c r="R167" s="656"/>
      <c r="S167" s="656"/>
      <c r="T167" s="656"/>
      <c r="U167" s="656"/>
      <c r="V167" s="656"/>
      <c r="W167" s="656"/>
      <c r="X167" s="656"/>
      <c r="Y167" s="656"/>
      <c r="Z167" s="656"/>
      <c r="AA167" s="656"/>
      <c r="AB167" s="656"/>
      <c r="AC167" s="656"/>
      <c r="AD167" s="656"/>
      <c r="AE167" s="656"/>
      <c r="AF167" s="656"/>
      <c r="AG167" s="656"/>
      <c r="AH167" s="656"/>
      <c r="AI167" s="656"/>
      <c r="AJ167" s="656"/>
      <c r="AK167" s="656"/>
      <c r="AL167" s="656"/>
      <c r="AM167" s="656"/>
      <c r="AN167" s="656"/>
      <c r="AO167" s="656"/>
      <c r="AP167" s="656"/>
      <c r="AQ167" s="656"/>
      <c r="AS167" s="695"/>
      <c r="AT167" s="695"/>
      <c r="AU167" s="695"/>
      <c r="AV167" s="695"/>
      <c r="AW167" s="695"/>
      <c r="AX167" s="695"/>
      <c r="AY167" s="695"/>
      <c r="AZ167" s="695"/>
      <c r="BA167" s="695"/>
      <c r="BB167" s="695"/>
      <c r="BC167" s="695"/>
      <c r="BD167" s="695"/>
      <c r="BE167" s="695"/>
      <c r="BF167" s="695"/>
      <c r="BG167" s="695"/>
      <c r="BH167" s="695"/>
      <c r="BI167" s="695"/>
      <c r="BJ167" s="695"/>
      <c r="BK167" s="695"/>
      <c r="BL167" s="695"/>
      <c r="BM167" s="695"/>
    </row>
    <row r="168" spans="2:65">
      <c r="B168" s="656"/>
      <c r="C168" s="656"/>
      <c r="D168" s="656"/>
      <c r="E168" s="656"/>
      <c r="F168" s="656"/>
      <c r="G168" s="656"/>
      <c r="H168" s="656"/>
      <c r="I168" s="732"/>
      <c r="J168" s="732"/>
      <c r="K168" s="656"/>
      <c r="L168" s="656"/>
      <c r="M168" s="656"/>
      <c r="N168" s="656"/>
      <c r="O168" s="656"/>
      <c r="P168" s="656"/>
      <c r="Q168" s="656"/>
      <c r="R168" s="656"/>
      <c r="S168" s="656"/>
      <c r="T168" s="656"/>
      <c r="U168" s="656"/>
      <c r="V168" s="656"/>
      <c r="W168" s="656"/>
      <c r="X168" s="656"/>
      <c r="Y168" s="656"/>
      <c r="Z168" s="656"/>
      <c r="AA168" s="656"/>
      <c r="AB168" s="656"/>
      <c r="AC168" s="656"/>
      <c r="AD168" s="656"/>
      <c r="AE168" s="656"/>
      <c r="AF168" s="656"/>
      <c r="AG168" s="656"/>
      <c r="AH168" s="656"/>
      <c r="AI168" s="656"/>
      <c r="AJ168" s="656"/>
      <c r="AK168" s="656"/>
      <c r="AL168" s="656"/>
      <c r="AM168" s="656"/>
      <c r="AN168" s="656"/>
      <c r="AO168" s="656"/>
      <c r="AP168" s="656"/>
      <c r="AQ168" s="656"/>
      <c r="AS168" s="695"/>
      <c r="AT168" s="695"/>
      <c r="AU168" s="695"/>
      <c r="AV168" s="695"/>
      <c r="AW168" s="695"/>
      <c r="AX168" s="695"/>
      <c r="AY168" s="695"/>
      <c r="AZ168" s="695"/>
      <c r="BA168" s="695"/>
      <c r="BB168" s="695"/>
      <c r="BC168" s="695"/>
      <c r="BD168" s="695"/>
      <c r="BE168" s="695"/>
      <c r="BF168" s="695"/>
      <c r="BG168" s="695"/>
      <c r="BH168" s="695"/>
      <c r="BI168" s="695"/>
      <c r="BJ168" s="695"/>
      <c r="BK168" s="695"/>
      <c r="BL168" s="695"/>
      <c r="BM168" s="695"/>
    </row>
    <row r="169" spans="2:65">
      <c r="B169" s="656"/>
      <c r="C169" s="656"/>
      <c r="D169" s="656"/>
      <c r="E169" s="656"/>
      <c r="F169" s="656"/>
      <c r="G169" s="656"/>
      <c r="H169" s="656"/>
      <c r="I169" s="732"/>
      <c r="J169" s="732"/>
      <c r="K169" s="656"/>
      <c r="L169" s="656"/>
      <c r="M169" s="656"/>
      <c r="N169" s="656"/>
      <c r="O169" s="656"/>
      <c r="P169" s="656"/>
      <c r="Q169" s="656"/>
      <c r="R169" s="656"/>
      <c r="S169" s="656"/>
      <c r="T169" s="656"/>
      <c r="U169" s="656"/>
      <c r="V169" s="656"/>
      <c r="W169" s="656"/>
      <c r="X169" s="656"/>
      <c r="Y169" s="656"/>
      <c r="Z169" s="656"/>
      <c r="AA169" s="656"/>
      <c r="AB169" s="656"/>
      <c r="AC169" s="656"/>
      <c r="AD169" s="656"/>
      <c r="AE169" s="656"/>
      <c r="AF169" s="656"/>
      <c r="AG169" s="656"/>
      <c r="AH169" s="656"/>
      <c r="AI169" s="656"/>
      <c r="AJ169" s="656"/>
      <c r="AK169" s="656"/>
      <c r="AL169" s="656"/>
      <c r="AM169" s="656"/>
      <c r="AN169" s="656"/>
      <c r="AO169" s="656"/>
      <c r="AP169" s="656"/>
      <c r="AQ169" s="656"/>
      <c r="AS169" s="695"/>
      <c r="AT169" s="695"/>
      <c r="AU169" s="695"/>
      <c r="AV169" s="695"/>
      <c r="AW169" s="695"/>
      <c r="AX169" s="695"/>
      <c r="AY169" s="695"/>
      <c r="AZ169" s="695"/>
      <c r="BA169" s="695"/>
      <c r="BB169" s="695"/>
      <c r="BC169" s="695"/>
      <c r="BD169" s="695"/>
      <c r="BE169" s="695"/>
      <c r="BF169" s="695"/>
      <c r="BG169" s="695"/>
      <c r="BH169" s="695"/>
      <c r="BI169" s="695"/>
      <c r="BJ169" s="695"/>
      <c r="BK169" s="695"/>
      <c r="BL169" s="695"/>
      <c r="BM169" s="695"/>
    </row>
    <row r="170" spans="2:65">
      <c r="B170" s="656"/>
      <c r="C170" s="656"/>
      <c r="D170" s="656"/>
      <c r="E170" s="656"/>
      <c r="F170" s="656"/>
      <c r="G170" s="656"/>
      <c r="H170" s="656"/>
      <c r="I170" s="732"/>
      <c r="J170" s="732"/>
      <c r="K170" s="656"/>
      <c r="L170" s="656"/>
      <c r="M170" s="656"/>
      <c r="N170" s="656"/>
      <c r="O170" s="656"/>
      <c r="P170" s="656"/>
      <c r="Q170" s="656"/>
      <c r="R170" s="656"/>
      <c r="S170" s="656"/>
      <c r="T170" s="656"/>
      <c r="U170" s="656"/>
      <c r="V170" s="656"/>
      <c r="W170" s="656"/>
      <c r="X170" s="656"/>
      <c r="Y170" s="656"/>
      <c r="Z170" s="656"/>
      <c r="AA170" s="656"/>
      <c r="AB170" s="656"/>
      <c r="AC170" s="656"/>
      <c r="AD170" s="656"/>
      <c r="AE170" s="656"/>
      <c r="AF170" s="656"/>
      <c r="AG170" s="656"/>
      <c r="AH170" s="656"/>
      <c r="AI170" s="656"/>
      <c r="AJ170" s="656"/>
      <c r="AK170" s="656"/>
      <c r="AL170" s="656"/>
      <c r="AM170" s="656"/>
      <c r="AN170" s="656"/>
      <c r="AO170" s="656"/>
      <c r="AP170" s="656"/>
      <c r="AQ170" s="656"/>
      <c r="AS170" s="695"/>
      <c r="AT170" s="695"/>
      <c r="AU170" s="695"/>
      <c r="AV170" s="695"/>
      <c r="AW170" s="695"/>
      <c r="AX170" s="695"/>
      <c r="AY170" s="695"/>
      <c r="AZ170" s="695"/>
      <c r="BA170" s="695"/>
      <c r="BB170" s="695"/>
      <c r="BC170" s="695"/>
      <c r="BD170" s="695"/>
      <c r="BE170" s="695"/>
      <c r="BF170" s="695"/>
      <c r="BG170" s="695"/>
      <c r="BH170" s="695"/>
      <c r="BI170" s="695"/>
      <c r="BJ170" s="695"/>
      <c r="BK170" s="695"/>
      <c r="BL170" s="695"/>
      <c r="BM170" s="695"/>
    </row>
    <row r="171" spans="2:65">
      <c r="B171" s="656"/>
      <c r="C171" s="656"/>
      <c r="D171" s="656"/>
      <c r="E171" s="656"/>
      <c r="F171" s="656"/>
      <c r="G171" s="656"/>
      <c r="H171" s="656"/>
      <c r="I171" s="732"/>
      <c r="J171" s="732"/>
      <c r="K171" s="656"/>
      <c r="L171" s="656"/>
      <c r="M171" s="656"/>
      <c r="N171" s="656"/>
      <c r="O171" s="656"/>
      <c r="P171" s="656"/>
      <c r="Q171" s="656"/>
      <c r="R171" s="656"/>
      <c r="S171" s="656"/>
      <c r="T171" s="656"/>
      <c r="U171" s="656"/>
      <c r="V171" s="656"/>
      <c r="W171" s="656"/>
      <c r="X171" s="656"/>
      <c r="Y171" s="656"/>
      <c r="Z171" s="656"/>
      <c r="AA171" s="656"/>
      <c r="AB171" s="656"/>
      <c r="AC171" s="656"/>
      <c r="AD171" s="656"/>
      <c r="AE171" s="656"/>
      <c r="AF171" s="656"/>
      <c r="AG171" s="656"/>
      <c r="AH171" s="656"/>
      <c r="AI171" s="656"/>
      <c r="AJ171" s="656"/>
      <c r="AK171" s="656"/>
      <c r="AL171" s="656"/>
      <c r="AM171" s="656"/>
      <c r="AN171" s="656"/>
      <c r="AO171" s="656"/>
      <c r="AP171" s="656"/>
      <c r="AQ171" s="656"/>
      <c r="AS171" s="695"/>
      <c r="AT171" s="695"/>
      <c r="AU171" s="695"/>
      <c r="AV171" s="695"/>
      <c r="AW171" s="695"/>
      <c r="AX171" s="695"/>
      <c r="AY171" s="695"/>
      <c r="AZ171" s="695"/>
      <c r="BA171" s="695"/>
      <c r="BB171" s="695"/>
      <c r="BC171" s="695"/>
      <c r="BD171" s="695"/>
      <c r="BE171" s="695"/>
      <c r="BF171" s="695"/>
      <c r="BG171" s="695"/>
      <c r="BH171" s="695"/>
      <c r="BI171" s="695"/>
      <c r="BJ171" s="695"/>
      <c r="BK171" s="695"/>
      <c r="BL171" s="695"/>
      <c r="BM171" s="695"/>
    </row>
    <row r="172" spans="2:65">
      <c r="B172" s="656"/>
      <c r="C172" s="656"/>
      <c r="D172" s="656"/>
      <c r="E172" s="656"/>
      <c r="F172" s="656"/>
      <c r="G172" s="656"/>
      <c r="H172" s="656"/>
      <c r="I172" s="732"/>
      <c r="J172" s="732"/>
      <c r="K172" s="656"/>
      <c r="L172" s="656"/>
      <c r="M172" s="656"/>
      <c r="N172" s="656"/>
      <c r="O172" s="656"/>
      <c r="P172" s="656"/>
      <c r="Q172" s="656"/>
      <c r="R172" s="656"/>
      <c r="S172" s="656"/>
      <c r="T172" s="656"/>
      <c r="U172" s="656"/>
      <c r="V172" s="656"/>
      <c r="W172" s="656"/>
      <c r="X172" s="656"/>
      <c r="Y172" s="656"/>
      <c r="Z172" s="656"/>
      <c r="AA172" s="656"/>
      <c r="AB172" s="656"/>
      <c r="AC172" s="656"/>
      <c r="AD172" s="656"/>
      <c r="AE172" s="656"/>
      <c r="AF172" s="656"/>
      <c r="AG172" s="656"/>
      <c r="AH172" s="656"/>
      <c r="AI172" s="656"/>
      <c r="AJ172" s="656"/>
      <c r="AK172" s="656"/>
      <c r="AL172" s="656"/>
      <c r="AM172" s="656"/>
      <c r="AN172" s="656"/>
      <c r="AO172" s="656"/>
      <c r="AP172" s="656"/>
      <c r="AQ172" s="656"/>
      <c r="AS172" s="695"/>
      <c r="AT172" s="695"/>
      <c r="AU172" s="695"/>
      <c r="AV172" s="695"/>
      <c r="AW172" s="695"/>
      <c r="AX172" s="695"/>
      <c r="AY172" s="695"/>
      <c r="AZ172" s="695"/>
      <c r="BA172" s="695"/>
      <c r="BB172" s="695"/>
      <c r="BC172" s="695"/>
      <c r="BD172" s="695"/>
      <c r="BE172" s="695"/>
      <c r="BF172" s="695"/>
      <c r="BG172" s="695"/>
      <c r="BH172" s="695"/>
      <c r="BI172" s="695"/>
      <c r="BJ172" s="695"/>
      <c r="BK172" s="695"/>
      <c r="BL172" s="695"/>
      <c r="BM172" s="695"/>
    </row>
    <row r="173" spans="2:65">
      <c r="B173" s="656"/>
      <c r="C173" s="656"/>
      <c r="D173" s="656"/>
      <c r="E173" s="656"/>
      <c r="F173" s="656"/>
      <c r="G173" s="656"/>
      <c r="H173" s="656"/>
      <c r="I173" s="732"/>
      <c r="J173" s="732"/>
      <c r="K173" s="656"/>
      <c r="L173" s="656"/>
      <c r="M173" s="656"/>
      <c r="N173" s="656"/>
      <c r="O173" s="656"/>
      <c r="P173" s="656"/>
      <c r="Q173" s="656"/>
      <c r="R173" s="656"/>
      <c r="S173" s="656"/>
      <c r="T173" s="656"/>
      <c r="U173" s="656"/>
      <c r="V173" s="656"/>
      <c r="W173" s="656"/>
      <c r="X173" s="656"/>
      <c r="Y173" s="656"/>
      <c r="Z173" s="656"/>
      <c r="AA173" s="656"/>
      <c r="AB173" s="656"/>
      <c r="AC173" s="656"/>
      <c r="AD173" s="656"/>
      <c r="AE173" s="656"/>
      <c r="AF173" s="656"/>
      <c r="AG173" s="656"/>
      <c r="AH173" s="656"/>
      <c r="AI173" s="656"/>
      <c r="AJ173" s="656"/>
      <c r="AK173" s="656"/>
      <c r="AL173" s="656"/>
      <c r="AM173" s="656"/>
      <c r="AN173" s="656"/>
      <c r="AO173" s="656"/>
      <c r="AP173" s="656"/>
      <c r="AQ173" s="656"/>
      <c r="AS173" s="695"/>
      <c r="AT173" s="695"/>
      <c r="AU173" s="695"/>
      <c r="AV173" s="695"/>
      <c r="AW173" s="695"/>
      <c r="AX173" s="695"/>
      <c r="AY173" s="695"/>
      <c r="AZ173" s="695"/>
      <c r="BA173" s="695"/>
      <c r="BB173" s="695"/>
      <c r="BC173" s="695"/>
      <c r="BD173" s="695"/>
      <c r="BE173" s="695"/>
      <c r="BF173" s="695"/>
      <c r="BG173" s="695"/>
      <c r="BH173" s="695"/>
      <c r="BI173" s="695"/>
      <c r="BJ173" s="695"/>
      <c r="BK173" s="695"/>
      <c r="BL173" s="695"/>
      <c r="BM173" s="695"/>
    </row>
    <row r="174" spans="2:65">
      <c r="B174" s="656"/>
      <c r="C174" s="656"/>
      <c r="D174" s="656"/>
      <c r="E174" s="656"/>
      <c r="F174" s="656"/>
      <c r="G174" s="656"/>
      <c r="H174" s="656"/>
      <c r="I174" s="732"/>
      <c r="J174" s="732"/>
      <c r="K174" s="656"/>
      <c r="L174" s="656"/>
      <c r="M174" s="656"/>
      <c r="N174" s="656"/>
      <c r="O174" s="656"/>
      <c r="P174" s="656"/>
      <c r="Q174" s="656"/>
      <c r="R174" s="656"/>
      <c r="S174" s="656"/>
      <c r="T174" s="656"/>
      <c r="U174" s="656"/>
      <c r="V174" s="656"/>
      <c r="W174" s="656"/>
      <c r="X174" s="656"/>
      <c r="Y174" s="656"/>
      <c r="Z174" s="656"/>
      <c r="AA174" s="656"/>
      <c r="AB174" s="656"/>
      <c r="AC174" s="656"/>
      <c r="AD174" s="656"/>
      <c r="AE174" s="656"/>
      <c r="AF174" s="656"/>
      <c r="AG174" s="656"/>
      <c r="AH174" s="656"/>
      <c r="AI174" s="656"/>
      <c r="AJ174" s="656"/>
      <c r="AK174" s="656"/>
      <c r="AL174" s="656"/>
      <c r="AM174" s="656"/>
      <c r="AN174" s="656"/>
      <c r="AO174" s="656"/>
      <c r="AP174" s="656"/>
      <c r="AQ174" s="656"/>
      <c r="AS174" s="695"/>
      <c r="AT174" s="695"/>
      <c r="AU174" s="695"/>
      <c r="AV174" s="695"/>
      <c r="AW174" s="695"/>
      <c r="AX174" s="695"/>
      <c r="AY174" s="695"/>
      <c r="AZ174" s="695"/>
      <c r="BA174" s="695"/>
      <c r="BB174" s="695"/>
      <c r="BC174" s="695"/>
      <c r="BD174" s="695"/>
      <c r="BE174" s="695"/>
      <c r="BF174" s="695"/>
      <c r="BG174" s="695"/>
      <c r="BH174" s="695"/>
      <c r="BI174" s="695"/>
      <c r="BJ174" s="695"/>
      <c r="BK174" s="695"/>
      <c r="BL174" s="695"/>
      <c r="BM174" s="695"/>
    </row>
    <row r="175" spans="2:65">
      <c r="B175" s="656"/>
      <c r="C175" s="656"/>
      <c r="D175" s="656"/>
      <c r="E175" s="656"/>
      <c r="F175" s="656"/>
      <c r="G175" s="656"/>
      <c r="H175" s="656"/>
      <c r="I175" s="732"/>
      <c r="J175" s="732"/>
      <c r="K175" s="656"/>
      <c r="L175" s="656"/>
      <c r="M175" s="656"/>
      <c r="N175" s="656"/>
      <c r="O175" s="656"/>
      <c r="P175" s="656"/>
      <c r="Q175" s="656"/>
      <c r="R175" s="656"/>
      <c r="S175" s="656"/>
      <c r="T175" s="656"/>
      <c r="U175" s="656"/>
      <c r="V175" s="656"/>
      <c r="W175" s="656"/>
      <c r="X175" s="656"/>
      <c r="Y175" s="656"/>
      <c r="Z175" s="656"/>
      <c r="AA175" s="656"/>
      <c r="AB175" s="656"/>
      <c r="AC175" s="656"/>
      <c r="AD175" s="656"/>
      <c r="AE175" s="656"/>
      <c r="AF175" s="656"/>
      <c r="AG175" s="656"/>
      <c r="AH175" s="656"/>
      <c r="AI175" s="656"/>
      <c r="AJ175" s="656"/>
      <c r="AK175" s="656"/>
      <c r="AL175" s="656"/>
      <c r="AM175" s="656"/>
      <c r="AN175" s="656"/>
      <c r="AO175" s="656"/>
      <c r="AP175" s="656"/>
      <c r="AQ175" s="656"/>
      <c r="AS175" s="695"/>
      <c r="AT175" s="695"/>
      <c r="AU175" s="695"/>
      <c r="AV175" s="695"/>
      <c r="AW175" s="695"/>
      <c r="AX175" s="695"/>
      <c r="AY175" s="695"/>
      <c r="AZ175" s="695"/>
      <c r="BA175" s="695"/>
      <c r="BB175" s="695"/>
      <c r="BC175" s="695"/>
      <c r="BD175" s="695"/>
      <c r="BE175" s="695"/>
      <c r="BF175" s="695"/>
      <c r="BG175" s="695"/>
      <c r="BH175" s="695"/>
      <c r="BI175" s="695"/>
      <c r="BJ175" s="695"/>
      <c r="BK175" s="695"/>
      <c r="BL175" s="695"/>
      <c r="BM175" s="695"/>
    </row>
    <row r="176" spans="2:65">
      <c r="B176" s="656"/>
      <c r="C176" s="656"/>
      <c r="D176" s="656"/>
      <c r="E176" s="656"/>
      <c r="F176" s="656"/>
      <c r="G176" s="656"/>
      <c r="H176" s="656"/>
      <c r="I176" s="732"/>
      <c r="J176" s="732"/>
      <c r="K176" s="656"/>
      <c r="L176" s="656"/>
      <c r="M176" s="656"/>
      <c r="N176" s="656"/>
      <c r="O176" s="656"/>
      <c r="P176" s="656"/>
      <c r="Q176" s="656"/>
      <c r="R176" s="656"/>
      <c r="S176" s="656"/>
      <c r="T176" s="656"/>
      <c r="U176" s="656"/>
      <c r="V176" s="656"/>
      <c r="W176" s="656"/>
      <c r="X176" s="656"/>
      <c r="Y176" s="656"/>
      <c r="Z176" s="656"/>
      <c r="AA176" s="656"/>
      <c r="AB176" s="656"/>
      <c r="AC176" s="656"/>
      <c r="AD176" s="656"/>
      <c r="AE176" s="656"/>
      <c r="AF176" s="656"/>
      <c r="AG176" s="656"/>
      <c r="AH176" s="656"/>
      <c r="AI176" s="656"/>
      <c r="AJ176" s="656"/>
      <c r="AK176" s="656"/>
      <c r="AL176" s="656"/>
      <c r="AM176" s="656"/>
      <c r="AN176" s="656"/>
      <c r="AO176" s="656"/>
      <c r="AP176" s="656"/>
      <c r="AQ176" s="656"/>
      <c r="AS176" s="695"/>
      <c r="AT176" s="695"/>
      <c r="AU176" s="695"/>
      <c r="AV176" s="695"/>
      <c r="AW176" s="695"/>
      <c r="AX176" s="695"/>
      <c r="AY176" s="695"/>
      <c r="AZ176" s="695"/>
      <c r="BA176" s="695"/>
      <c r="BB176" s="695"/>
      <c r="BC176" s="695"/>
      <c r="BD176" s="695"/>
      <c r="BE176" s="695"/>
      <c r="BF176" s="695"/>
      <c r="BG176" s="695"/>
      <c r="BH176" s="695"/>
      <c r="BI176" s="695"/>
      <c r="BJ176" s="695"/>
      <c r="BK176" s="695"/>
      <c r="BL176" s="695"/>
      <c r="BM176" s="695"/>
    </row>
    <row r="177" spans="2:65">
      <c r="B177" s="656"/>
      <c r="C177" s="656"/>
      <c r="D177" s="656"/>
      <c r="E177" s="656"/>
      <c r="F177" s="656"/>
      <c r="G177" s="656"/>
      <c r="H177" s="656"/>
      <c r="I177" s="732"/>
      <c r="J177" s="732"/>
      <c r="K177" s="656"/>
      <c r="L177" s="656"/>
      <c r="M177" s="656"/>
      <c r="N177" s="656"/>
      <c r="O177" s="656"/>
      <c r="P177" s="656"/>
      <c r="Q177" s="656"/>
      <c r="R177" s="656"/>
      <c r="S177" s="656"/>
      <c r="T177" s="656"/>
      <c r="U177" s="656"/>
      <c r="V177" s="656"/>
      <c r="W177" s="656"/>
      <c r="X177" s="656"/>
      <c r="Y177" s="656"/>
      <c r="Z177" s="656"/>
      <c r="AA177" s="656"/>
      <c r="AB177" s="656"/>
      <c r="AC177" s="656"/>
      <c r="AD177" s="656"/>
      <c r="AE177" s="656"/>
      <c r="AF177" s="656"/>
      <c r="AG177" s="656"/>
      <c r="AH177" s="656"/>
      <c r="AI177" s="656"/>
      <c r="AJ177" s="656"/>
      <c r="AK177" s="656"/>
      <c r="AL177" s="656"/>
      <c r="AM177" s="656"/>
      <c r="AN177" s="656"/>
      <c r="AO177" s="656"/>
      <c r="AP177" s="656"/>
      <c r="AQ177" s="656"/>
      <c r="AS177" s="695"/>
      <c r="AT177" s="695"/>
      <c r="AU177" s="695"/>
      <c r="AV177" s="695"/>
      <c r="AW177" s="695"/>
      <c r="AX177" s="695"/>
      <c r="AY177" s="695"/>
      <c r="AZ177" s="695"/>
      <c r="BA177" s="695"/>
      <c r="BB177" s="695"/>
      <c r="BC177" s="695"/>
      <c r="BD177" s="695"/>
      <c r="BE177" s="695"/>
      <c r="BF177" s="695"/>
      <c r="BG177" s="695"/>
      <c r="BH177" s="695"/>
      <c r="BI177" s="695"/>
      <c r="BJ177" s="695"/>
      <c r="BK177" s="695"/>
      <c r="BL177" s="695"/>
      <c r="BM177" s="695"/>
    </row>
    <row r="178" spans="2:65">
      <c r="B178" s="656"/>
      <c r="C178" s="656"/>
      <c r="D178" s="656"/>
      <c r="E178" s="656"/>
      <c r="F178" s="656"/>
      <c r="G178" s="656"/>
      <c r="H178" s="656"/>
      <c r="I178" s="732"/>
      <c r="J178" s="732"/>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6"/>
      <c r="AN178" s="656"/>
      <c r="AO178" s="656"/>
      <c r="AP178" s="656"/>
      <c r="AQ178" s="656"/>
      <c r="AS178" s="695"/>
      <c r="AT178" s="695"/>
      <c r="AU178" s="695"/>
      <c r="AV178" s="695"/>
      <c r="AW178" s="695"/>
      <c r="AX178" s="695"/>
      <c r="AY178" s="695"/>
      <c r="AZ178" s="695"/>
      <c r="BA178" s="695"/>
      <c r="BB178" s="695"/>
      <c r="BC178" s="695"/>
      <c r="BD178" s="695"/>
      <c r="BE178" s="695"/>
      <c r="BF178" s="695"/>
      <c r="BG178" s="695"/>
      <c r="BH178" s="695"/>
      <c r="BI178" s="695"/>
      <c r="BJ178" s="695"/>
      <c r="BK178" s="695"/>
      <c r="BL178" s="695"/>
      <c r="BM178" s="695"/>
    </row>
    <row r="179" spans="2:65">
      <c r="B179" s="656"/>
      <c r="C179" s="656"/>
      <c r="D179" s="656"/>
      <c r="E179" s="656"/>
      <c r="F179" s="656"/>
      <c r="G179" s="656"/>
      <c r="H179" s="656"/>
      <c r="I179" s="732"/>
      <c r="J179" s="732"/>
      <c r="K179" s="656"/>
      <c r="L179" s="656"/>
      <c r="M179" s="656"/>
      <c r="N179" s="656"/>
      <c r="O179" s="656"/>
      <c r="P179" s="656"/>
      <c r="Q179" s="656"/>
      <c r="R179" s="656"/>
      <c r="S179" s="656"/>
      <c r="T179" s="656"/>
      <c r="U179" s="656"/>
      <c r="V179" s="656"/>
      <c r="W179" s="656"/>
      <c r="X179" s="656"/>
      <c r="Y179" s="656"/>
      <c r="Z179" s="656"/>
      <c r="AA179" s="656"/>
      <c r="AB179" s="656"/>
      <c r="AC179" s="656"/>
      <c r="AD179" s="656"/>
      <c r="AE179" s="656"/>
      <c r="AF179" s="656"/>
      <c r="AG179" s="656"/>
      <c r="AH179" s="656"/>
      <c r="AI179" s="656"/>
      <c r="AJ179" s="656"/>
      <c r="AK179" s="656"/>
      <c r="AL179" s="656"/>
      <c r="AM179" s="656"/>
      <c r="AN179" s="656"/>
      <c r="AO179" s="656"/>
      <c r="AP179" s="656"/>
      <c r="AQ179" s="656"/>
      <c r="AS179" s="695"/>
      <c r="AT179" s="695"/>
      <c r="AU179" s="695"/>
      <c r="AV179" s="695"/>
      <c r="AW179" s="695"/>
      <c r="AX179" s="695"/>
      <c r="AY179" s="695"/>
      <c r="AZ179" s="695"/>
      <c r="BA179" s="695"/>
      <c r="BB179" s="695"/>
      <c r="BC179" s="695"/>
      <c r="BD179" s="695"/>
      <c r="BE179" s="695"/>
      <c r="BF179" s="695"/>
      <c r="BG179" s="695"/>
      <c r="BH179" s="695"/>
      <c r="BI179" s="695"/>
      <c r="BJ179" s="695"/>
      <c r="BK179" s="695"/>
      <c r="BL179" s="695"/>
      <c r="BM179" s="695"/>
    </row>
    <row r="180" spans="2:65">
      <c r="B180" s="656"/>
      <c r="C180" s="656"/>
      <c r="D180" s="656"/>
      <c r="E180" s="656"/>
      <c r="F180" s="656"/>
      <c r="G180" s="656"/>
      <c r="H180" s="656"/>
      <c r="I180" s="732"/>
      <c r="J180" s="732"/>
      <c r="K180" s="656"/>
      <c r="L180" s="656"/>
      <c r="M180" s="656"/>
      <c r="N180" s="656"/>
      <c r="O180" s="656"/>
      <c r="P180" s="656"/>
      <c r="Q180" s="656"/>
      <c r="R180" s="656"/>
      <c r="S180" s="656"/>
      <c r="T180" s="656"/>
      <c r="U180" s="656"/>
      <c r="V180" s="656"/>
      <c r="W180" s="656"/>
      <c r="X180" s="656"/>
      <c r="Y180" s="656"/>
      <c r="Z180" s="656"/>
      <c r="AA180" s="656"/>
      <c r="AB180" s="656"/>
      <c r="AC180" s="656"/>
      <c r="AD180" s="656"/>
      <c r="AE180" s="656"/>
      <c r="AF180" s="656"/>
      <c r="AG180" s="656"/>
      <c r="AH180" s="656"/>
      <c r="AI180" s="656"/>
      <c r="AJ180" s="656"/>
      <c r="AK180" s="656"/>
      <c r="AL180" s="656"/>
      <c r="AM180" s="656"/>
      <c r="AN180" s="656"/>
      <c r="AO180" s="656"/>
      <c r="AP180" s="656"/>
      <c r="AQ180" s="656"/>
      <c r="AS180" s="695"/>
      <c r="AT180" s="695"/>
      <c r="AU180" s="695"/>
      <c r="AV180" s="695"/>
      <c r="AW180" s="695"/>
      <c r="AX180" s="695"/>
      <c r="AY180" s="695"/>
      <c r="AZ180" s="695"/>
      <c r="BA180" s="695"/>
      <c r="BB180" s="695"/>
      <c r="BC180" s="695"/>
      <c r="BD180" s="695"/>
      <c r="BE180" s="695"/>
      <c r="BF180" s="695"/>
      <c r="BG180" s="695"/>
      <c r="BH180" s="695"/>
      <c r="BI180" s="695"/>
      <c r="BJ180" s="695"/>
      <c r="BK180" s="695"/>
      <c r="BL180" s="695"/>
      <c r="BM180" s="695"/>
    </row>
    <row r="181" spans="2:65">
      <c r="B181" s="656"/>
      <c r="C181" s="656"/>
      <c r="D181" s="656"/>
      <c r="E181" s="656"/>
      <c r="F181" s="656"/>
      <c r="G181" s="656"/>
      <c r="H181" s="656"/>
      <c r="I181" s="732"/>
      <c r="J181" s="732"/>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6"/>
      <c r="AK181" s="656"/>
      <c r="AL181" s="656"/>
      <c r="AM181" s="656"/>
      <c r="AN181" s="656"/>
      <c r="AO181" s="656"/>
      <c r="AP181" s="656"/>
      <c r="AQ181" s="656"/>
      <c r="AS181" s="695"/>
      <c r="AT181" s="695"/>
      <c r="AU181" s="695"/>
      <c r="AV181" s="695"/>
      <c r="AW181" s="695"/>
      <c r="AX181" s="695"/>
      <c r="AY181" s="695"/>
      <c r="AZ181" s="695"/>
      <c r="BA181" s="695"/>
      <c r="BB181" s="695"/>
      <c r="BC181" s="695"/>
      <c r="BD181" s="695"/>
      <c r="BE181" s="695"/>
      <c r="BF181" s="695"/>
      <c r="BG181" s="695"/>
      <c r="BH181" s="695"/>
      <c r="BI181" s="695"/>
      <c r="BJ181" s="695"/>
      <c r="BK181" s="695"/>
      <c r="BL181" s="695"/>
      <c r="BM181" s="695"/>
    </row>
    <row r="182" spans="2:65">
      <c r="B182" s="656"/>
      <c r="C182" s="656"/>
      <c r="D182" s="656"/>
      <c r="E182" s="656"/>
      <c r="F182" s="656"/>
      <c r="G182" s="656"/>
      <c r="H182" s="656"/>
      <c r="I182" s="732"/>
      <c r="J182" s="732"/>
      <c r="K182" s="656"/>
      <c r="L182" s="656"/>
      <c r="M182" s="656"/>
      <c r="N182" s="656"/>
      <c r="O182" s="656"/>
      <c r="P182" s="656"/>
      <c r="Q182" s="656"/>
      <c r="R182" s="656"/>
      <c r="S182" s="656"/>
      <c r="T182" s="656"/>
      <c r="U182" s="656"/>
      <c r="V182" s="656"/>
      <c r="W182" s="656"/>
      <c r="X182" s="656"/>
      <c r="Y182" s="656"/>
      <c r="Z182" s="656"/>
      <c r="AA182" s="656"/>
      <c r="AB182" s="656"/>
      <c r="AC182" s="656"/>
      <c r="AD182" s="656"/>
      <c r="AE182" s="656"/>
      <c r="AF182" s="656"/>
      <c r="AG182" s="656"/>
      <c r="AH182" s="656"/>
      <c r="AI182" s="656"/>
      <c r="AJ182" s="656"/>
      <c r="AK182" s="656"/>
      <c r="AL182" s="656"/>
      <c r="AM182" s="656"/>
      <c r="AN182" s="656"/>
      <c r="AO182" s="656"/>
      <c r="AP182" s="656"/>
      <c r="AQ182" s="656"/>
      <c r="AS182" s="695"/>
      <c r="AT182" s="695"/>
      <c r="AU182" s="695"/>
      <c r="AV182" s="695"/>
      <c r="AW182" s="695"/>
      <c r="AX182" s="695"/>
      <c r="AY182" s="695"/>
      <c r="AZ182" s="695"/>
      <c r="BA182" s="695"/>
      <c r="BB182" s="695"/>
      <c r="BC182" s="695"/>
      <c r="BD182" s="695"/>
      <c r="BE182" s="695"/>
      <c r="BF182" s="695"/>
      <c r="BG182" s="695"/>
      <c r="BH182" s="695"/>
      <c r="BI182" s="695"/>
      <c r="BJ182" s="695"/>
      <c r="BK182" s="695"/>
      <c r="BL182" s="695"/>
      <c r="BM182" s="695"/>
    </row>
    <row r="183" spans="2:65">
      <c r="B183" s="656"/>
      <c r="C183" s="656"/>
      <c r="D183" s="656"/>
      <c r="E183" s="656"/>
      <c r="F183" s="656"/>
      <c r="G183" s="656"/>
      <c r="H183" s="656"/>
      <c r="I183" s="732"/>
      <c r="J183" s="732"/>
      <c r="K183" s="656"/>
      <c r="L183" s="656"/>
      <c r="M183" s="656"/>
      <c r="N183" s="656"/>
      <c r="O183" s="656"/>
      <c r="P183" s="656"/>
      <c r="Q183" s="656"/>
      <c r="R183" s="656"/>
      <c r="S183" s="656"/>
      <c r="T183" s="656"/>
      <c r="U183" s="656"/>
      <c r="V183" s="656"/>
      <c r="W183" s="656"/>
      <c r="X183" s="656"/>
      <c r="Y183" s="656"/>
      <c r="Z183" s="656"/>
      <c r="AA183" s="656"/>
      <c r="AB183" s="656"/>
      <c r="AC183" s="656"/>
      <c r="AD183" s="656"/>
      <c r="AE183" s="656"/>
      <c r="AF183" s="656"/>
      <c r="AG183" s="656"/>
      <c r="AH183" s="656"/>
      <c r="AI183" s="656"/>
      <c r="AJ183" s="656"/>
      <c r="AK183" s="656"/>
      <c r="AL183" s="656"/>
      <c r="AM183" s="656"/>
      <c r="AN183" s="656"/>
      <c r="AO183" s="656"/>
      <c r="AP183" s="656"/>
      <c r="AQ183" s="656"/>
      <c r="AS183" s="695"/>
      <c r="AT183" s="695"/>
      <c r="AU183" s="695"/>
      <c r="AV183" s="695"/>
      <c r="AW183" s="695"/>
      <c r="AX183" s="695"/>
      <c r="AY183" s="695"/>
      <c r="AZ183" s="695"/>
      <c r="BA183" s="695"/>
      <c r="BB183" s="695"/>
      <c r="BC183" s="695"/>
      <c r="BD183" s="695"/>
      <c r="BE183" s="695"/>
      <c r="BF183" s="695"/>
      <c r="BG183" s="695"/>
      <c r="BH183" s="695"/>
      <c r="BI183" s="695"/>
      <c r="BJ183" s="695"/>
      <c r="BK183" s="695"/>
      <c r="BL183" s="695"/>
      <c r="BM183" s="695"/>
    </row>
    <row r="184" spans="2:65">
      <c r="B184" s="656"/>
      <c r="C184" s="656"/>
      <c r="D184" s="656"/>
      <c r="E184" s="656"/>
      <c r="F184" s="656"/>
      <c r="G184" s="656"/>
      <c r="H184" s="656"/>
      <c r="I184" s="732"/>
      <c r="J184" s="732"/>
      <c r="K184" s="656"/>
      <c r="L184" s="656"/>
      <c r="M184" s="656"/>
      <c r="N184" s="656"/>
      <c r="O184" s="656"/>
      <c r="P184" s="656"/>
      <c r="Q184" s="656"/>
      <c r="R184" s="656"/>
      <c r="S184" s="656"/>
      <c r="T184" s="656"/>
      <c r="U184" s="656"/>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S184" s="695"/>
      <c r="AT184" s="695"/>
      <c r="AU184" s="695"/>
      <c r="AV184" s="695"/>
      <c r="AW184" s="695"/>
      <c r="AX184" s="695"/>
      <c r="AY184" s="695"/>
      <c r="AZ184" s="695"/>
      <c r="BA184" s="695"/>
      <c r="BB184" s="695"/>
      <c r="BC184" s="695"/>
      <c r="BD184" s="695"/>
      <c r="BE184" s="695"/>
      <c r="BF184" s="695"/>
      <c r="BG184" s="695"/>
      <c r="BH184" s="695"/>
      <c r="BI184" s="695"/>
      <c r="BJ184" s="695"/>
      <c r="BK184" s="695"/>
      <c r="BL184" s="695"/>
      <c r="BM184" s="695"/>
    </row>
    <row r="185" spans="2:65">
      <c r="B185" s="656"/>
      <c r="C185" s="656"/>
      <c r="D185" s="656"/>
      <c r="E185" s="656"/>
      <c r="F185" s="656"/>
      <c r="G185" s="656"/>
      <c r="H185" s="656"/>
      <c r="I185" s="732"/>
      <c r="J185" s="732"/>
      <c r="K185" s="656"/>
      <c r="L185" s="656"/>
      <c r="M185" s="656"/>
      <c r="N185" s="656"/>
      <c r="O185" s="656"/>
      <c r="P185" s="656"/>
      <c r="Q185" s="656"/>
      <c r="R185" s="656"/>
      <c r="S185" s="656"/>
      <c r="T185" s="656"/>
      <c r="U185" s="656"/>
      <c r="V185" s="656"/>
      <c r="W185" s="656"/>
      <c r="X185" s="656"/>
      <c r="Y185" s="656"/>
      <c r="Z185" s="656"/>
      <c r="AA185" s="656"/>
      <c r="AB185" s="656"/>
      <c r="AC185" s="656"/>
      <c r="AD185" s="656"/>
      <c r="AE185" s="656"/>
      <c r="AF185" s="656"/>
      <c r="AG185" s="656"/>
      <c r="AH185" s="656"/>
      <c r="AI185" s="656"/>
      <c r="AJ185" s="656"/>
      <c r="AK185" s="656"/>
      <c r="AL185" s="656"/>
      <c r="AM185" s="656"/>
      <c r="AN185" s="656"/>
      <c r="AO185" s="656"/>
      <c r="AP185" s="656"/>
      <c r="AQ185" s="656"/>
      <c r="AS185" s="695"/>
      <c r="AT185" s="695"/>
      <c r="AU185" s="695"/>
      <c r="AV185" s="695"/>
      <c r="AW185" s="695"/>
      <c r="AX185" s="695"/>
      <c r="AY185" s="695"/>
      <c r="AZ185" s="695"/>
      <c r="BA185" s="695"/>
      <c r="BB185" s="695"/>
      <c r="BC185" s="695"/>
      <c r="BD185" s="695"/>
      <c r="BE185" s="695"/>
      <c r="BF185" s="695"/>
      <c r="BG185" s="695"/>
      <c r="BH185" s="695"/>
      <c r="BI185" s="695"/>
      <c r="BJ185" s="695"/>
      <c r="BK185" s="695"/>
      <c r="BL185" s="695"/>
      <c r="BM185" s="695"/>
    </row>
    <row r="186" spans="2:65">
      <c r="B186" s="656"/>
      <c r="C186" s="656"/>
      <c r="D186" s="656"/>
      <c r="E186" s="656"/>
      <c r="F186" s="656"/>
      <c r="G186" s="656"/>
      <c r="H186" s="656"/>
      <c r="I186" s="732"/>
      <c r="J186" s="732"/>
      <c r="K186" s="656"/>
      <c r="L186" s="656"/>
      <c r="M186" s="656"/>
      <c r="N186" s="656"/>
      <c r="O186" s="656"/>
      <c r="P186" s="656"/>
      <c r="Q186" s="656"/>
      <c r="R186" s="656"/>
      <c r="S186" s="656"/>
      <c r="T186" s="656"/>
      <c r="U186" s="656"/>
      <c r="V186" s="656"/>
      <c r="W186" s="656"/>
      <c r="X186" s="656"/>
      <c r="Y186" s="656"/>
      <c r="Z186" s="656"/>
      <c r="AA186" s="656"/>
      <c r="AB186" s="656"/>
      <c r="AC186" s="656"/>
      <c r="AD186" s="656"/>
      <c r="AE186" s="656"/>
      <c r="AF186" s="656"/>
      <c r="AG186" s="656"/>
      <c r="AH186" s="656"/>
      <c r="AI186" s="656"/>
      <c r="AJ186" s="656"/>
      <c r="AK186" s="656"/>
      <c r="AL186" s="656"/>
      <c r="AM186" s="656"/>
      <c r="AN186" s="656"/>
      <c r="AO186" s="656"/>
      <c r="AP186" s="656"/>
      <c r="AQ186" s="656"/>
      <c r="AS186" s="695"/>
      <c r="AT186" s="695"/>
      <c r="AU186" s="695"/>
      <c r="AV186" s="695"/>
      <c r="AW186" s="695"/>
      <c r="AX186" s="695"/>
      <c r="AY186" s="695"/>
      <c r="AZ186" s="695"/>
      <c r="BA186" s="695"/>
      <c r="BB186" s="695"/>
      <c r="BC186" s="695"/>
      <c r="BD186" s="695"/>
      <c r="BE186" s="695"/>
      <c r="BF186" s="695"/>
      <c r="BG186" s="695"/>
      <c r="BH186" s="695"/>
      <c r="BI186" s="695"/>
      <c r="BJ186" s="695"/>
      <c r="BK186" s="695"/>
      <c r="BL186" s="695"/>
      <c r="BM186" s="695"/>
    </row>
    <row r="187" spans="2:65">
      <c r="B187" s="656"/>
      <c r="C187" s="656"/>
      <c r="D187" s="656"/>
      <c r="E187" s="656"/>
      <c r="F187" s="656"/>
      <c r="G187" s="656"/>
      <c r="H187" s="656"/>
      <c r="I187" s="732"/>
      <c r="J187" s="732"/>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S187" s="695"/>
      <c r="AT187" s="695"/>
      <c r="AU187" s="695"/>
      <c r="AV187" s="695"/>
      <c r="AW187" s="695"/>
      <c r="AX187" s="695"/>
      <c r="AY187" s="695"/>
      <c r="AZ187" s="695"/>
      <c r="BA187" s="695"/>
      <c r="BB187" s="695"/>
      <c r="BC187" s="695"/>
      <c r="BD187" s="695"/>
      <c r="BE187" s="695"/>
      <c r="BF187" s="695"/>
      <c r="BG187" s="695"/>
      <c r="BH187" s="695"/>
      <c r="BI187" s="695"/>
      <c r="BJ187" s="695"/>
      <c r="BK187" s="695"/>
      <c r="BL187" s="695"/>
      <c r="BM187" s="695"/>
    </row>
    <row r="188" spans="2:65">
      <c r="B188" s="656"/>
      <c r="C188" s="656"/>
      <c r="D188" s="656"/>
      <c r="E188" s="656"/>
      <c r="F188" s="656"/>
      <c r="G188" s="656"/>
      <c r="H188" s="656"/>
      <c r="I188" s="732"/>
      <c r="J188" s="732"/>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S188" s="695"/>
      <c r="AT188" s="695"/>
      <c r="AU188" s="695"/>
      <c r="AV188" s="695"/>
      <c r="AW188" s="695"/>
      <c r="AX188" s="695"/>
      <c r="AY188" s="695"/>
      <c r="AZ188" s="695"/>
      <c r="BA188" s="695"/>
      <c r="BB188" s="695"/>
      <c r="BC188" s="695"/>
      <c r="BD188" s="695"/>
      <c r="BE188" s="695"/>
      <c r="BF188" s="695"/>
      <c r="BG188" s="695"/>
      <c r="BH188" s="695"/>
      <c r="BI188" s="695"/>
      <c r="BJ188" s="695"/>
      <c r="BK188" s="695"/>
      <c r="BL188" s="695"/>
      <c r="BM188" s="695"/>
    </row>
    <row r="189" spans="2:65">
      <c r="B189" s="656"/>
      <c r="C189" s="656"/>
      <c r="D189" s="656"/>
      <c r="E189" s="656"/>
      <c r="F189" s="656"/>
      <c r="G189" s="656"/>
      <c r="H189" s="656"/>
      <c r="I189" s="732"/>
      <c r="J189" s="732"/>
      <c r="K189" s="656"/>
      <c r="L189" s="656"/>
      <c r="M189" s="656"/>
      <c r="N189" s="656"/>
      <c r="O189" s="656"/>
      <c r="P189" s="656"/>
      <c r="Q189" s="656"/>
      <c r="R189" s="656"/>
      <c r="S189" s="656"/>
      <c r="T189" s="656"/>
      <c r="U189" s="656"/>
      <c r="V189" s="656"/>
      <c r="W189" s="656"/>
      <c r="X189" s="656"/>
      <c r="Y189" s="656"/>
      <c r="Z189" s="656"/>
      <c r="AA189" s="656"/>
      <c r="AB189" s="656"/>
      <c r="AC189" s="656"/>
      <c r="AD189" s="656"/>
      <c r="AE189" s="656"/>
      <c r="AF189" s="656"/>
      <c r="AG189" s="656"/>
      <c r="AH189" s="656"/>
      <c r="AI189" s="656"/>
      <c r="AJ189" s="656"/>
      <c r="AK189" s="656"/>
      <c r="AL189" s="656"/>
      <c r="AM189" s="656"/>
      <c r="AN189" s="656"/>
      <c r="AO189" s="656"/>
      <c r="AP189" s="656"/>
      <c r="AQ189" s="656"/>
      <c r="AS189" s="695"/>
      <c r="AT189" s="695"/>
      <c r="AU189" s="695"/>
      <c r="AV189" s="695"/>
      <c r="AW189" s="695"/>
      <c r="AX189" s="695"/>
      <c r="AY189" s="695"/>
      <c r="AZ189" s="695"/>
      <c r="BA189" s="695"/>
      <c r="BB189" s="695"/>
      <c r="BC189" s="695"/>
      <c r="BD189" s="695"/>
      <c r="BE189" s="695"/>
      <c r="BF189" s="695"/>
      <c r="BG189" s="695"/>
      <c r="BH189" s="695"/>
      <c r="BI189" s="695"/>
      <c r="BJ189" s="695"/>
      <c r="BK189" s="695"/>
      <c r="BL189" s="695"/>
      <c r="BM189" s="695"/>
    </row>
    <row r="190" spans="2:65">
      <c r="B190" s="656"/>
      <c r="C190" s="656"/>
      <c r="D190" s="656"/>
      <c r="E190" s="656"/>
      <c r="F190" s="656"/>
      <c r="G190" s="656"/>
      <c r="H190" s="656"/>
      <c r="I190" s="732"/>
      <c r="J190" s="732"/>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S190" s="695"/>
      <c r="AT190" s="695"/>
      <c r="AU190" s="695"/>
      <c r="AV190" s="695"/>
      <c r="AW190" s="695"/>
      <c r="AX190" s="695"/>
      <c r="AY190" s="695"/>
      <c r="AZ190" s="695"/>
      <c r="BA190" s="695"/>
      <c r="BB190" s="695"/>
      <c r="BC190" s="695"/>
      <c r="BD190" s="695"/>
      <c r="BE190" s="695"/>
      <c r="BF190" s="695"/>
      <c r="BG190" s="695"/>
      <c r="BH190" s="695"/>
      <c r="BI190" s="695"/>
      <c r="BJ190" s="695"/>
      <c r="BK190" s="695"/>
      <c r="BL190" s="695"/>
      <c r="BM190" s="695"/>
    </row>
    <row r="191" spans="2:65">
      <c r="B191" s="656"/>
      <c r="C191" s="656"/>
      <c r="D191" s="656"/>
      <c r="E191" s="656"/>
      <c r="F191" s="656"/>
      <c r="G191" s="656"/>
      <c r="H191" s="656"/>
      <c r="I191" s="732"/>
      <c r="J191" s="732"/>
      <c r="K191" s="656"/>
      <c r="L191" s="656"/>
      <c r="M191" s="656"/>
      <c r="N191" s="656"/>
      <c r="O191" s="656"/>
      <c r="P191" s="656"/>
      <c r="Q191" s="656"/>
      <c r="R191" s="656"/>
      <c r="S191" s="656"/>
      <c r="T191" s="656"/>
      <c r="U191" s="656"/>
      <c r="V191" s="656"/>
      <c r="W191" s="656"/>
      <c r="X191" s="656"/>
      <c r="Y191" s="656"/>
      <c r="Z191" s="656"/>
      <c r="AA191" s="656"/>
      <c r="AB191" s="656"/>
      <c r="AC191" s="656"/>
      <c r="AD191" s="656"/>
      <c r="AE191" s="656"/>
      <c r="AF191" s="656"/>
      <c r="AG191" s="656"/>
      <c r="AH191" s="656"/>
      <c r="AI191" s="656"/>
      <c r="AJ191" s="656"/>
      <c r="AK191" s="656"/>
      <c r="AL191" s="656"/>
      <c r="AM191" s="656"/>
      <c r="AN191" s="656"/>
      <c r="AO191" s="656"/>
      <c r="AP191" s="656"/>
      <c r="AQ191" s="656"/>
      <c r="AS191" s="695"/>
      <c r="AT191" s="695"/>
      <c r="AU191" s="695"/>
      <c r="AV191" s="695"/>
      <c r="AW191" s="695"/>
      <c r="AX191" s="695"/>
      <c r="AY191" s="695"/>
      <c r="AZ191" s="695"/>
      <c r="BA191" s="695"/>
      <c r="BB191" s="695"/>
      <c r="BC191" s="695"/>
      <c r="BD191" s="695"/>
      <c r="BE191" s="695"/>
      <c r="BF191" s="695"/>
      <c r="BG191" s="695"/>
      <c r="BH191" s="695"/>
      <c r="BI191" s="695"/>
      <c r="BJ191" s="695"/>
      <c r="BK191" s="695"/>
      <c r="BL191" s="695"/>
      <c r="BM191" s="695"/>
    </row>
    <row r="192" spans="2:65">
      <c r="B192" s="656"/>
      <c r="C192" s="656"/>
      <c r="D192" s="656"/>
      <c r="E192" s="656"/>
      <c r="F192" s="656"/>
      <c r="G192" s="656"/>
      <c r="H192" s="656"/>
      <c r="I192" s="732"/>
      <c r="J192" s="732"/>
      <c r="K192" s="656"/>
      <c r="L192" s="656"/>
      <c r="M192" s="656"/>
      <c r="N192" s="656"/>
      <c r="O192" s="656"/>
      <c r="P192" s="656"/>
      <c r="Q192" s="656"/>
      <c r="R192" s="656"/>
      <c r="S192" s="656"/>
      <c r="T192" s="656"/>
      <c r="U192" s="656"/>
      <c r="V192" s="656"/>
      <c r="W192" s="656"/>
      <c r="X192" s="656"/>
      <c r="Y192" s="656"/>
      <c r="Z192" s="656"/>
      <c r="AA192" s="656"/>
      <c r="AB192" s="656"/>
      <c r="AC192" s="656"/>
      <c r="AD192" s="656"/>
      <c r="AE192" s="656"/>
      <c r="AF192" s="656"/>
      <c r="AG192" s="656"/>
      <c r="AH192" s="656"/>
      <c r="AI192" s="656"/>
      <c r="AJ192" s="656"/>
      <c r="AK192" s="656"/>
      <c r="AL192" s="656"/>
      <c r="AM192" s="656"/>
      <c r="AN192" s="656"/>
      <c r="AO192" s="656"/>
      <c r="AP192" s="656"/>
      <c r="AQ192" s="656"/>
      <c r="AS192" s="695"/>
      <c r="AT192" s="695"/>
      <c r="AU192" s="695"/>
      <c r="AV192" s="695"/>
      <c r="AW192" s="695"/>
      <c r="AX192" s="695"/>
      <c r="AY192" s="695"/>
      <c r="AZ192" s="695"/>
      <c r="BA192" s="695"/>
      <c r="BB192" s="695"/>
      <c r="BC192" s="695"/>
      <c r="BD192" s="695"/>
      <c r="BE192" s="695"/>
      <c r="BF192" s="695"/>
      <c r="BG192" s="695"/>
      <c r="BH192" s="695"/>
      <c r="BI192" s="695"/>
      <c r="BJ192" s="695"/>
      <c r="BK192" s="695"/>
      <c r="BL192" s="695"/>
      <c r="BM192" s="695"/>
    </row>
    <row r="193" spans="2:65">
      <c r="B193" s="656"/>
      <c r="C193" s="656"/>
      <c r="D193" s="656"/>
      <c r="E193" s="656"/>
      <c r="F193" s="656"/>
      <c r="G193" s="656"/>
      <c r="H193" s="656"/>
      <c r="I193" s="732"/>
      <c r="J193" s="732"/>
      <c r="K193" s="656"/>
      <c r="L193" s="656"/>
      <c r="M193" s="656"/>
      <c r="N193" s="656"/>
      <c r="O193" s="656"/>
      <c r="P193" s="656"/>
      <c r="Q193" s="656"/>
      <c r="R193" s="656"/>
      <c r="S193" s="656"/>
      <c r="T193" s="656"/>
      <c r="U193" s="656"/>
      <c r="V193" s="656"/>
      <c r="W193" s="656"/>
      <c r="X193" s="656"/>
      <c r="Y193" s="656"/>
      <c r="Z193" s="656"/>
      <c r="AA193" s="656"/>
      <c r="AB193" s="656"/>
      <c r="AC193" s="656"/>
      <c r="AD193" s="656"/>
      <c r="AE193" s="656"/>
      <c r="AF193" s="656"/>
      <c r="AG193" s="656"/>
      <c r="AH193" s="656"/>
      <c r="AI193" s="656"/>
      <c r="AJ193" s="656"/>
      <c r="AK193" s="656"/>
      <c r="AL193" s="656"/>
      <c r="AM193" s="656"/>
      <c r="AN193" s="656"/>
      <c r="AO193" s="656"/>
      <c r="AP193" s="656"/>
      <c r="AQ193" s="656"/>
      <c r="AS193" s="695"/>
      <c r="AT193" s="695"/>
      <c r="AU193" s="695"/>
      <c r="AV193" s="695"/>
      <c r="AW193" s="695"/>
      <c r="AX193" s="695"/>
      <c r="AY193" s="695"/>
      <c r="AZ193" s="695"/>
      <c r="BA193" s="695"/>
      <c r="BB193" s="695"/>
      <c r="BC193" s="695"/>
      <c r="BD193" s="695"/>
      <c r="BE193" s="695"/>
      <c r="BF193" s="695"/>
      <c r="BG193" s="695"/>
      <c r="BH193" s="695"/>
      <c r="BI193" s="695"/>
      <c r="BJ193" s="695"/>
      <c r="BK193" s="695"/>
      <c r="BL193" s="695"/>
      <c r="BM193" s="695"/>
    </row>
    <row r="194" spans="2:65">
      <c r="B194" s="656"/>
      <c r="C194" s="656"/>
      <c r="D194" s="656"/>
      <c r="E194" s="656"/>
      <c r="F194" s="656"/>
      <c r="G194" s="656"/>
      <c r="H194" s="656"/>
      <c r="I194" s="732"/>
      <c r="J194" s="732"/>
      <c r="K194" s="656"/>
      <c r="L194" s="656"/>
      <c r="M194" s="656"/>
      <c r="N194" s="656"/>
      <c r="O194" s="656"/>
      <c r="P194" s="656"/>
      <c r="Q194" s="656"/>
      <c r="R194" s="656"/>
      <c r="S194" s="656"/>
      <c r="T194" s="656"/>
      <c r="U194" s="656"/>
      <c r="V194" s="656"/>
      <c r="W194" s="656"/>
      <c r="X194" s="656"/>
      <c r="Y194" s="656"/>
      <c r="Z194" s="656"/>
      <c r="AA194" s="656"/>
      <c r="AB194" s="656"/>
      <c r="AC194" s="656"/>
      <c r="AD194" s="656"/>
      <c r="AE194" s="656"/>
      <c r="AF194" s="656"/>
      <c r="AG194" s="656"/>
      <c r="AH194" s="656"/>
      <c r="AI194" s="656"/>
      <c r="AJ194" s="656"/>
      <c r="AK194" s="656"/>
      <c r="AL194" s="656"/>
      <c r="AM194" s="656"/>
      <c r="AN194" s="656"/>
      <c r="AO194" s="656"/>
      <c r="AP194" s="656"/>
      <c r="AQ194" s="656"/>
      <c r="AS194" s="695"/>
      <c r="AT194" s="695"/>
      <c r="AU194" s="695"/>
      <c r="AV194" s="695"/>
      <c r="AW194" s="695"/>
      <c r="AX194" s="695"/>
      <c r="AY194" s="695"/>
      <c r="AZ194" s="695"/>
      <c r="BA194" s="695"/>
      <c r="BB194" s="695"/>
      <c r="BC194" s="695"/>
      <c r="BD194" s="695"/>
      <c r="BE194" s="695"/>
      <c r="BF194" s="695"/>
      <c r="BG194" s="695"/>
      <c r="BH194" s="695"/>
      <c r="BI194" s="695"/>
      <c r="BJ194" s="695"/>
      <c r="BK194" s="695"/>
      <c r="BL194" s="695"/>
      <c r="BM194" s="695"/>
    </row>
    <row r="195" spans="2:65">
      <c r="B195" s="656"/>
      <c r="C195" s="656"/>
      <c r="D195" s="656"/>
      <c r="E195" s="656"/>
      <c r="F195" s="656"/>
      <c r="G195" s="656"/>
      <c r="H195" s="656"/>
      <c r="I195" s="732"/>
      <c r="J195" s="732"/>
      <c r="K195" s="656"/>
      <c r="L195" s="656"/>
      <c r="M195" s="656"/>
      <c r="N195" s="656"/>
      <c r="O195" s="656"/>
      <c r="P195" s="656"/>
      <c r="Q195" s="656"/>
      <c r="R195" s="656"/>
      <c r="S195" s="656"/>
      <c r="T195" s="656"/>
      <c r="U195" s="656"/>
      <c r="V195" s="656"/>
      <c r="W195" s="656"/>
      <c r="X195" s="656"/>
      <c r="Y195" s="656"/>
      <c r="Z195" s="656"/>
      <c r="AA195" s="656"/>
      <c r="AB195" s="656"/>
      <c r="AC195" s="656"/>
      <c r="AD195" s="656"/>
      <c r="AE195" s="656"/>
      <c r="AF195" s="656"/>
      <c r="AG195" s="656"/>
      <c r="AH195" s="656"/>
      <c r="AI195" s="656"/>
      <c r="AJ195" s="656"/>
      <c r="AK195" s="656"/>
      <c r="AL195" s="656"/>
      <c r="AM195" s="656"/>
      <c r="AN195" s="656"/>
      <c r="AO195" s="656"/>
      <c r="AP195" s="656"/>
      <c r="AQ195" s="656"/>
      <c r="AS195" s="695"/>
      <c r="AT195" s="695"/>
      <c r="AU195" s="695"/>
      <c r="AV195" s="695"/>
      <c r="AW195" s="695"/>
      <c r="AX195" s="695"/>
      <c r="AY195" s="695"/>
      <c r="AZ195" s="695"/>
      <c r="BA195" s="695"/>
      <c r="BB195" s="695"/>
      <c r="BC195" s="695"/>
      <c r="BD195" s="695"/>
      <c r="BE195" s="695"/>
      <c r="BF195" s="695"/>
      <c r="BG195" s="695"/>
      <c r="BH195" s="695"/>
      <c r="BI195" s="695"/>
      <c r="BJ195" s="695"/>
      <c r="BK195" s="695"/>
      <c r="BL195" s="695"/>
      <c r="BM195" s="695"/>
    </row>
    <row r="196" spans="2:65">
      <c r="B196" s="656"/>
      <c r="C196" s="656"/>
      <c r="D196" s="656"/>
      <c r="E196" s="656"/>
      <c r="F196" s="656"/>
      <c r="G196" s="656"/>
      <c r="H196" s="656"/>
      <c r="I196" s="732"/>
      <c r="J196" s="732"/>
      <c r="K196" s="656"/>
      <c r="L196" s="656"/>
      <c r="M196" s="656"/>
      <c r="N196" s="656"/>
      <c r="O196" s="656"/>
      <c r="P196" s="656"/>
      <c r="Q196" s="656"/>
      <c r="R196" s="656"/>
      <c r="S196" s="656"/>
      <c r="T196" s="656"/>
      <c r="U196" s="656"/>
      <c r="V196" s="656"/>
      <c r="W196" s="656"/>
      <c r="X196" s="656"/>
      <c r="Y196" s="656"/>
      <c r="Z196" s="656"/>
      <c r="AA196" s="656"/>
      <c r="AB196" s="656"/>
      <c r="AC196" s="656"/>
      <c r="AD196" s="656"/>
      <c r="AE196" s="656"/>
      <c r="AF196" s="656"/>
      <c r="AG196" s="656"/>
      <c r="AH196" s="656"/>
      <c r="AI196" s="656"/>
      <c r="AJ196" s="656"/>
      <c r="AK196" s="656"/>
      <c r="AL196" s="656"/>
      <c r="AM196" s="656"/>
      <c r="AN196" s="656"/>
      <c r="AO196" s="656"/>
      <c r="AP196" s="656"/>
      <c r="AQ196" s="656"/>
      <c r="AS196" s="695"/>
      <c r="AT196" s="695"/>
      <c r="AU196" s="695"/>
      <c r="AV196" s="695"/>
      <c r="AW196" s="695"/>
      <c r="AX196" s="695"/>
      <c r="AY196" s="695"/>
      <c r="AZ196" s="695"/>
      <c r="BA196" s="695"/>
      <c r="BB196" s="695"/>
      <c r="BC196" s="695"/>
      <c r="BD196" s="695"/>
      <c r="BE196" s="695"/>
      <c r="BF196" s="695"/>
      <c r="BG196" s="695"/>
      <c r="BH196" s="695"/>
      <c r="BI196" s="695"/>
      <c r="BJ196" s="695"/>
      <c r="BK196" s="695"/>
      <c r="BL196" s="695"/>
      <c r="BM196" s="695"/>
    </row>
    <row r="197" spans="2:65">
      <c r="B197" s="656"/>
      <c r="C197" s="656"/>
      <c r="D197" s="656"/>
      <c r="E197" s="656"/>
      <c r="F197" s="656"/>
      <c r="G197" s="656"/>
      <c r="H197" s="656"/>
      <c r="I197" s="732"/>
      <c r="J197" s="732"/>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656"/>
      <c r="AJ197" s="656"/>
      <c r="AK197" s="656"/>
      <c r="AL197" s="656"/>
      <c r="AM197" s="656"/>
      <c r="AN197" s="656"/>
      <c r="AO197" s="656"/>
      <c r="AP197" s="656"/>
      <c r="AQ197" s="656"/>
      <c r="AS197" s="695"/>
      <c r="AT197" s="695"/>
      <c r="AU197" s="695"/>
      <c r="AV197" s="695"/>
      <c r="AW197" s="695"/>
      <c r="AX197" s="695"/>
      <c r="AY197" s="695"/>
      <c r="AZ197" s="695"/>
      <c r="BA197" s="695"/>
      <c r="BB197" s="695"/>
      <c r="BC197" s="695"/>
      <c r="BD197" s="695"/>
      <c r="BE197" s="695"/>
      <c r="BF197" s="695"/>
      <c r="BG197" s="695"/>
      <c r="BH197" s="695"/>
      <c r="BI197" s="695"/>
      <c r="BJ197" s="695"/>
      <c r="BK197" s="695"/>
      <c r="BL197" s="695"/>
      <c r="BM197" s="695"/>
    </row>
    <row r="198" spans="2:65">
      <c r="B198" s="656"/>
      <c r="C198" s="656"/>
      <c r="D198" s="656"/>
      <c r="E198" s="656"/>
      <c r="F198" s="656"/>
      <c r="G198" s="656"/>
      <c r="H198" s="656"/>
      <c r="I198" s="732"/>
      <c r="J198" s="732"/>
      <c r="K198" s="656"/>
      <c r="L198" s="656"/>
      <c r="M198" s="656"/>
      <c r="N198" s="656"/>
      <c r="O198" s="656"/>
      <c r="P198" s="656"/>
      <c r="Q198" s="656"/>
      <c r="R198" s="656"/>
      <c r="S198" s="656"/>
      <c r="T198" s="656"/>
      <c r="U198" s="656"/>
      <c r="V198" s="656"/>
      <c r="W198" s="656"/>
      <c r="X198" s="656"/>
      <c r="Y198" s="656"/>
      <c r="Z198" s="656"/>
      <c r="AA198" s="656"/>
      <c r="AB198" s="656"/>
      <c r="AC198" s="656"/>
      <c r="AD198" s="656"/>
      <c r="AE198" s="656"/>
      <c r="AF198" s="656"/>
      <c r="AG198" s="656"/>
      <c r="AH198" s="656"/>
      <c r="AI198" s="656"/>
      <c r="AJ198" s="656"/>
      <c r="AK198" s="656"/>
      <c r="AL198" s="656"/>
      <c r="AM198" s="656"/>
      <c r="AN198" s="656"/>
      <c r="AO198" s="656"/>
      <c r="AP198" s="656"/>
      <c r="AQ198" s="656"/>
      <c r="AS198" s="695"/>
      <c r="AT198" s="695"/>
      <c r="AU198" s="695"/>
      <c r="AV198" s="695"/>
      <c r="AW198" s="695"/>
      <c r="AX198" s="695"/>
      <c r="AY198" s="695"/>
      <c r="AZ198" s="695"/>
      <c r="BA198" s="695"/>
      <c r="BB198" s="695"/>
      <c r="BC198" s="695"/>
      <c r="BD198" s="695"/>
      <c r="BE198" s="695"/>
      <c r="BF198" s="695"/>
      <c r="BG198" s="695"/>
      <c r="BH198" s="695"/>
      <c r="BI198" s="695"/>
      <c r="BJ198" s="695"/>
      <c r="BK198" s="695"/>
      <c r="BL198" s="695"/>
      <c r="BM198" s="695"/>
    </row>
    <row r="199" spans="2:65">
      <c r="B199" s="656"/>
      <c r="C199" s="656"/>
      <c r="D199" s="656"/>
      <c r="E199" s="656"/>
      <c r="F199" s="656"/>
      <c r="G199" s="656"/>
      <c r="H199" s="656"/>
      <c r="I199" s="732"/>
      <c r="J199" s="732"/>
      <c r="K199" s="656"/>
      <c r="L199" s="656"/>
      <c r="M199" s="656"/>
      <c r="N199" s="656"/>
      <c r="O199" s="656"/>
      <c r="P199" s="656"/>
      <c r="Q199" s="656"/>
      <c r="R199" s="656"/>
      <c r="S199" s="656"/>
      <c r="T199" s="656"/>
      <c r="U199" s="656"/>
      <c r="V199" s="656"/>
      <c r="W199" s="656"/>
      <c r="X199" s="656"/>
      <c r="Y199" s="656"/>
      <c r="Z199" s="656"/>
      <c r="AA199" s="656"/>
      <c r="AB199" s="656"/>
      <c r="AC199" s="656"/>
      <c r="AD199" s="656"/>
      <c r="AE199" s="656"/>
      <c r="AF199" s="656"/>
      <c r="AG199" s="656"/>
      <c r="AH199" s="656"/>
      <c r="AI199" s="656"/>
      <c r="AJ199" s="656"/>
      <c r="AK199" s="656"/>
      <c r="AL199" s="656"/>
      <c r="AM199" s="656"/>
      <c r="AN199" s="656"/>
      <c r="AO199" s="656"/>
      <c r="AP199" s="656"/>
      <c r="AQ199" s="656"/>
      <c r="AS199" s="695"/>
      <c r="AT199" s="695"/>
      <c r="AU199" s="695"/>
      <c r="AV199" s="695"/>
      <c r="AW199" s="695"/>
      <c r="AX199" s="695"/>
      <c r="AY199" s="695"/>
      <c r="AZ199" s="695"/>
      <c r="BA199" s="695"/>
      <c r="BB199" s="695"/>
      <c r="BC199" s="695"/>
      <c r="BD199" s="695"/>
      <c r="BE199" s="695"/>
      <c r="BF199" s="695"/>
      <c r="BG199" s="695"/>
      <c r="BH199" s="695"/>
      <c r="BI199" s="695"/>
      <c r="BJ199" s="695"/>
      <c r="BK199" s="695"/>
      <c r="BL199" s="695"/>
      <c r="BM199" s="695"/>
    </row>
    <row r="200" spans="2:65">
      <c r="B200" s="656"/>
      <c r="C200" s="656"/>
      <c r="D200" s="656"/>
      <c r="E200" s="656"/>
      <c r="F200" s="656"/>
      <c r="G200" s="656"/>
      <c r="H200" s="656"/>
      <c r="I200" s="732"/>
      <c r="J200" s="732"/>
      <c r="K200" s="656"/>
      <c r="L200" s="656"/>
      <c r="M200" s="656"/>
      <c r="N200" s="656"/>
      <c r="O200" s="656"/>
      <c r="P200" s="656"/>
      <c r="Q200" s="656"/>
      <c r="R200" s="656"/>
      <c r="S200" s="656"/>
      <c r="T200" s="656"/>
      <c r="U200" s="656"/>
      <c r="V200" s="656"/>
      <c r="W200" s="656"/>
      <c r="X200" s="656"/>
      <c r="Y200" s="656"/>
      <c r="Z200" s="656"/>
      <c r="AA200" s="656"/>
      <c r="AB200" s="656"/>
      <c r="AC200" s="656"/>
      <c r="AD200" s="656"/>
      <c r="AE200" s="656"/>
      <c r="AF200" s="656"/>
      <c r="AG200" s="656"/>
      <c r="AH200" s="656"/>
      <c r="AI200" s="656"/>
      <c r="AJ200" s="656"/>
      <c r="AK200" s="656"/>
      <c r="AL200" s="656"/>
      <c r="AM200" s="656"/>
      <c r="AN200" s="656"/>
      <c r="AO200" s="656"/>
      <c r="AP200" s="656"/>
      <c r="AQ200" s="656"/>
      <c r="AS200" s="695"/>
      <c r="AT200" s="695"/>
      <c r="AU200" s="695"/>
      <c r="AV200" s="695"/>
      <c r="AW200" s="695"/>
      <c r="AX200" s="695"/>
      <c r="AY200" s="695"/>
      <c r="AZ200" s="695"/>
      <c r="BA200" s="695"/>
      <c r="BB200" s="695"/>
      <c r="BC200" s="695"/>
      <c r="BD200" s="695"/>
      <c r="BE200" s="695"/>
      <c r="BF200" s="695"/>
      <c r="BG200" s="695"/>
      <c r="BH200" s="695"/>
      <c r="BI200" s="695"/>
      <c r="BJ200" s="695"/>
      <c r="BK200" s="695"/>
      <c r="BL200" s="695"/>
      <c r="BM200" s="695"/>
    </row>
    <row r="201" spans="2:65">
      <c r="B201" s="656"/>
      <c r="C201" s="656"/>
      <c r="D201" s="656"/>
      <c r="E201" s="656"/>
      <c r="F201" s="656"/>
      <c r="G201" s="656"/>
      <c r="H201" s="656"/>
      <c r="I201" s="732"/>
      <c r="J201" s="732"/>
      <c r="K201" s="656"/>
      <c r="L201" s="656"/>
      <c r="M201" s="656"/>
      <c r="N201" s="656"/>
      <c r="O201" s="656"/>
      <c r="P201" s="656"/>
      <c r="Q201" s="656"/>
      <c r="R201" s="656"/>
      <c r="S201" s="656"/>
      <c r="T201" s="656"/>
      <c r="U201" s="656"/>
      <c r="V201" s="656"/>
      <c r="W201" s="656"/>
      <c r="X201" s="656"/>
      <c r="Y201" s="656"/>
      <c r="Z201" s="656"/>
      <c r="AA201" s="656"/>
      <c r="AB201" s="656"/>
      <c r="AC201" s="656"/>
      <c r="AD201" s="656"/>
      <c r="AE201" s="656"/>
      <c r="AF201" s="656"/>
      <c r="AG201" s="656"/>
      <c r="AH201" s="656"/>
      <c r="AI201" s="656"/>
      <c r="AJ201" s="656"/>
      <c r="AK201" s="656"/>
      <c r="AL201" s="656"/>
      <c r="AM201" s="656"/>
      <c r="AN201" s="656"/>
      <c r="AO201" s="656"/>
      <c r="AP201" s="656"/>
      <c r="AQ201" s="656"/>
      <c r="AS201" s="695"/>
      <c r="AT201" s="695"/>
      <c r="AU201" s="695"/>
      <c r="AV201" s="695"/>
      <c r="AW201" s="695"/>
      <c r="AX201" s="695"/>
      <c r="AY201" s="695"/>
      <c r="AZ201" s="695"/>
      <c r="BA201" s="695"/>
      <c r="BB201" s="695"/>
      <c r="BC201" s="695"/>
      <c r="BD201" s="695"/>
      <c r="BE201" s="695"/>
      <c r="BF201" s="695"/>
      <c r="BG201" s="695"/>
      <c r="BH201" s="695"/>
      <c r="BI201" s="695"/>
      <c r="BJ201" s="695"/>
      <c r="BK201" s="695"/>
      <c r="BL201" s="695"/>
      <c r="BM201" s="695"/>
    </row>
    <row r="202" spans="2:65">
      <c r="B202" s="656"/>
      <c r="C202" s="656"/>
      <c r="D202" s="656"/>
      <c r="E202" s="656"/>
      <c r="F202" s="656"/>
      <c r="G202" s="656"/>
      <c r="H202" s="656"/>
      <c r="I202" s="732"/>
      <c r="J202" s="732"/>
      <c r="K202" s="656"/>
      <c r="L202" s="656"/>
      <c r="M202" s="656"/>
      <c r="N202" s="656"/>
      <c r="O202" s="656"/>
      <c r="P202" s="656"/>
      <c r="Q202" s="656"/>
      <c r="R202" s="656"/>
      <c r="S202" s="656"/>
      <c r="T202" s="656"/>
      <c r="U202" s="656"/>
      <c r="V202" s="656"/>
      <c r="W202" s="656"/>
      <c r="X202" s="656"/>
      <c r="Y202" s="656"/>
      <c r="Z202" s="656"/>
      <c r="AA202" s="656"/>
      <c r="AB202" s="656"/>
      <c r="AC202" s="656"/>
      <c r="AD202" s="656"/>
      <c r="AE202" s="656"/>
      <c r="AF202" s="656"/>
      <c r="AG202" s="656"/>
      <c r="AH202" s="656"/>
      <c r="AI202" s="656"/>
      <c r="AJ202" s="656"/>
      <c r="AK202" s="656"/>
      <c r="AL202" s="656"/>
      <c r="AM202" s="656"/>
      <c r="AN202" s="656"/>
      <c r="AO202" s="656"/>
      <c r="AP202" s="656"/>
      <c r="AQ202" s="656"/>
      <c r="AS202" s="695"/>
      <c r="AT202" s="695"/>
      <c r="AU202" s="695"/>
      <c r="AV202" s="695"/>
      <c r="AW202" s="695"/>
      <c r="AX202" s="695"/>
      <c r="AY202" s="695"/>
      <c r="AZ202" s="695"/>
      <c r="BA202" s="695"/>
      <c r="BB202" s="695"/>
      <c r="BC202" s="695"/>
      <c r="BD202" s="695"/>
      <c r="BE202" s="695"/>
      <c r="BF202" s="695"/>
      <c r="BG202" s="695"/>
      <c r="BH202" s="695"/>
      <c r="BI202" s="695"/>
      <c r="BJ202" s="695"/>
      <c r="BK202" s="695"/>
      <c r="BL202" s="695"/>
      <c r="BM202" s="695"/>
    </row>
    <row r="203" spans="2:65">
      <c r="B203" s="656"/>
      <c r="C203" s="656"/>
      <c r="D203" s="656"/>
      <c r="E203" s="656"/>
      <c r="F203" s="656"/>
      <c r="G203" s="656"/>
      <c r="H203" s="656"/>
      <c r="I203" s="732"/>
      <c r="J203" s="732"/>
      <c r="K203" s="656"/>
      <c r="L203" s="656"/>
      <c r="M203" s="656"/>
      <c r="N203" s="656"/>
      <c r="O203" s="656"/>
      <c r="P203" s="656"/>
      <c r="Q203" s="656"/>
      <c r="R203" s="656"/>
      <c r="S203" s="656"/>
      <c r="T203" s="656"/>
      <c r="U203" s="656"/>
      <c r="V203" s="656"/>
      <c r="W203" s="656"/>
      <c r="X203" s="656"/>
      <c r="Y203" s="656"/>
      <c r="Z203" s="656"/>
      <c r="AA203" s="656"/>
      <c r="AB203" s="656"/>
      <c r="AC203" s="656"/>
      <c r="AD203" s="656"/>
      <c r="AE203" s="656"/>
      <c r="AF203" s="656"/>
      <c r="AG203" s="656"/>
      <c r="AH203" s="656"/>
      <c r="AI203" s="656"/>
      <c r="AJ203" s="656"/>
      <c r="AK203" s="656"/>
      <c r="AL203" s="656"/>
      <c r="AM203" s="656"/>
      <c r="AN203" s="656"/>
      <c r="AO203" s="656"/>
      <c r="AP203" s="656"/>
      <c r="AQ203" s="656"/>
      <c r="AS203" s="695"/>
      <c r="AT203" s="695"/>
      <c r="AU203" s="695"/>
      <c r="AV203" s="695"/>
      <c r="AW203" s="695"/>
      <c r="AX203" s="695"/>
      <c r="AY203" s="695"/>
      <c r="AZ203" s="695"/>
      <c r="BA203" s="695"/>
      <c r="BB203" s="695"/>
      <c r="BC203" s="695"/>
      <c r="BD203" s="695"/>
      <c r="BE203" s="695"/>
      <c r="BF203" s="695"/>
      <c r="BG203" s="695"/>
      <c r="BH203" s="695"/>
      <c r="BI203" s="695"/>
      <c r="BJ203" s="695"/>
      <c r="BK203" s="695"/>
      <c r="BL203" s="695"/>
      <c r="BM203" s="695"/>
    </row>
    <row r="204" spans="2:65">
      <c r="B204" s="656"/>
      <c r="C204" s="656"/>
      <c r="D204" s="656"/>
      <c r="E204" s="656"/>
      <c r="F204" s="656"/>
      <c r="G204" s="656"/>
      <c r="H204" s="656"/>
      <c r="I204" s="732"/>
      <c r="J204" s="732"/>
      <c r="K204" s="656"/>
      <c r="L204" s="656"/>
      <c r="M204" s="656"/>
      <c r="N204" s="656"/>
      <c r="O204" s="656"/>
      <c r="P204" s="656"/>
      <c r="Q204" s="656"/>
      <c r="R204" s="656"/>
      <c r="S204" s="656"/>
      <c r="T204" s="656"/>
      <c r="U204" s="656"/>
      <c r="V204" s="656"/>
      <c r="W204" s="656"/>
      <c r="X204" s="656"/>
      <c r="Y204" s="656"/>
      <c r="Z204" s="656"/>
      <c r="AA204" s="656"/>
      <c r="AB204" s="656"/>
      <c r="AC204" s="656"/>
      <c r="AD204" s="656"/>
      <c r="AE204" s="656"/>
      <c r="AF204" s="656"/>
      <c r="AG204" s="656"/>
      <c r="AH204" s="656"/>
      <c r="AI204" s="656"/>
      <c r="AJ204" s="656"/>
      <c r="AK204" s="656"/>
      <c r="AL204" s="656"/>
      <c r="AM204" s="656"/>
      <c r="AN204" s="656"/>
      <c r="AO204" s="656"/>
      <c r="AP204" s="656"/>
      <c r="AQ204" s="656"/>
      <c r="AS204" s="695"/>
      <c r="AT204" s="695"/>
      <c r="AU204" s="695"/>
      <c r="AV204" s="695"/>
      <c r="AW204" s="695"/>
      <c r="AX204" s="695"/>
      <c r="AY204" s="695"/>
      <c r="AZ204" s="695"/>
      <c r="BA204" s="695"/>
      <c r="BB204" s="695"/>
      <c r="BC204" s="695"/>
      <c r="BD204" s="695"/>
      <c r="BE204" s="695"/>
      <c r="BF204" s="695"/>
      <c r="BG204" s="695"/>
      <c r="BH204" s="695"/>
      <c r="BI204" s="695"/>
      <c r="BJ204" s="695"/>
      <c r="BK204" s="695"/>
      <c r="BL204" s="695"/>
      <c r="BM204" s="695"/>
    </row>
    <row r="205" spans="2:65">
      <c r="B205" s="656"/>
      <c r="C205" s="656"/>
      <c r="D205" s="656"/>
      <c r="E205" s="656"/>
      <c r="F205" s="656"/>
      <c r="G205" s="656"/>
      <c r="H205" s="656"/>
      <c r="I205" s="732"/>
      <c r="J205" s="732"/>
      <c r="K205" s="656"/>
      <c r="L205" s="656"/>
      <c r="M205" s="656"/>
      <c r="N205" s="656"/>
      <c r="O205" s="656"/>
      <c r="P205" s="656"/>
      <c r="Q205" s="656"/>
      <c r="R205" s="656"/>
      <c r="S205" s="656"/>
      <c r="T205" s="656"/>
      <c r="U205" s="656"/>
      <c r="V205" s="656"/>
      <c r="W205" s="656"/>
      <c r="X205" s="656"/>
      <c r="Y205" s="656"/>
      <c r="Z205" s="656"/>
      <c r="AA205" s="656"/>
      <c r="AB205" s="656"/>
      <c r="AC205" s="656"/>
      <c r="AD205" s="656"/>
      <c r="AE205" s="656"/>
      <c r="AF205" s="656"/>
      <c r="AG205" s="656"/>
      <c r="AH205" s="656"/>
      <c r="AI205" s="656"/>
      <c r="AJ205" s="656"/>
      <c r="AK205" s="656"/>
      <c r="AL205" s="656"/>
      <c r="AM205" s="656"/>
      <c r="AN205" s="656"/>
      <c r="AO205" s="656"/>
      <c r="AP205" s="656"/>
      <c r="AQ205" s="656"/>
      <c r="AS205" s="695"/>
      <c r="AT205" s="695"/>
      <c r="AU205" s="695"/>
      <c r="AV205" s="695"/>
      <c r="AW205" s="695"/>
      <c r="AX205" s="695"/>
      <c r="AY205" s="695"/>
      <c r="AZ205" s="695"/>
      <c r="BA205" s="695"/>
      <c r="BB205" s="695"/>
      <c r="BC205" s="695"/>
      <c r="BD205" s="695"/>
      <c r="BE205" s="695"/>
      <c r="BF205" s="695"/>
      <c r="BG205" s="695"/>
      <c r="BH205" s="695"/>
      <c r="BI205" s="695"/>
      <c r="BJ205" s="695"/>
      <c r="BK205" s="695"/>
      <c r="BL205" s="695"/>
      <c r="BM205" s="695"/>
    </row>
    <row r="206" spans="2:65">
      <c r="B206" s="656"/>
      <c r="C206" s="656"/>
      <c r="D206" s="656"/>
      <c r="E206" s="656"/>
      <c r="F206" s="656"/>
      <c r="G206" s="656"/>
      <c r="H206" s="656"/>
      <c r="I206" s="732"/>
      <c r="J206" s="732"/>
      <c r="K206" s="656"/>
      <c r="L206" s="656"/>
      <c r="M206" s="656"/>
      <c r="N206" s="656"/>
      <c r="O206" s="656"/>
      <c r="P206" s="656"/>
      <c r="Q206" s="656"/>
      <c r="R206" s="656"/>
      <c r="S206" s="656"/>
      <c r="T206" s="656"/>
      <c r="U206" s="656"/>
      <c r="V206" s="656"/>
      <c r="W206" s="656"/>
      <c r="X206" s="656"/>
      <c r="Y206" s="656"/>
      <c r="Z206" s="656"/>
      <c r="AA206" s="656"/>
      <c r="AB206" s="656"/>
      <c r="AC206" s="656"/>
      <c r="AD206" s="656"/>
      <c r="AE206" s="656"/>
      <c r="AF206" s="656"/>
      <c r="AG206" s="656"/>
      <c r="AH206" s="656"/>
      <c r="AI206" s="656"/>
      <c r="AJ206" s="656"/>
      <c r="AK206" s="656"/>
      <c r="AL206" s="656"/>
      <c r="AM206" s="656"/>
      <c r="AN206" s="656"/>
      <c r="AO206" s="656"/>
      <c r="AP206" s="656"/>
      <c r="AQ206" s="656"/>
      <c r="AS206" s="695"/>
      <c r="AT206" s="695"/>
      <c r="AU206" s="695"/>
      <c r="AV206" s="695"/>
      <c r="AW206" s="695"/>
      <c r="AX206" s="695"/>
      <c r="AY206" s="695"/>
      <c r="AZ206" s="695"/>
      <c r="BA206" s="695"/>
      <c r="BB206" s="695"/>
      <c r="BC206" s="695"/>
      <c r="BD206" s="695"/>
      <c r="BE206" s="695"/>
      <c r="BF206" s="695"/>
      <c r="BG206" s="695"/>
      <c r="BH206" s="695"/>
      <c r="BI206" s="695"/>
      <c r="BJ206" s="695"/>
      <c r="BK206" s="695"/>
      <c r="BL206" s="695"/>
      <c r="BM206" s="695"/>
    </row>
    <row r="207" spans="2:65">
      <c r="B207" s="656"/>
      <c r="C207" s="656"/>
      <c r="D207" s="656"/>
      <c r="E207" s="656"/>
      <c r="F207" s="656"/>
      <c r="G207" s="656"/>
      <c r="H207" s="656"/>
      <c r="I207" s="732"/>
      <c r="J207" s="732"/>
      <c r="K207" s="656"/>
      <c r="L207" s="656"/>
      <c r="M207" s="656"/>
      <c r="N207" s="656"/>
      <c r="O207" s="656"/>
      <c r="P207" s="656"/>
      <c r="Q207" s="656"/>
      <c r="R207" s="656"/>
      <c r="S207" s="656"/>
      <c r="T207" s="656"/>
      <c r="U207" s="656"/>
      <c r="V207" s="656"/>
      <c r="W207" s="656"/>
      <c r="X207" s="656"/>
      <c r="Y207" s="656"/>
      <c r="Z207" s="656"/>
      <c r="AA207" s="656"/>
      <c r="AB207" s="656"/>
      <c r="AC207" s="656"/>
      <c r="AD207" s="656"/>
      <c r="AE207" s="656"/>
      <c r="AF207" s="656"/>
      <c r="AG207" s="656"/>
      <c r="AH207" s="656"/>
      <c r="AI207" s="656"/>
      <c r="AJ207" s="656"/>
      <c r="AK207" s="656"/>
      <c r="AL207" s="656"/>
      <c r="AM207" s="656"/>
      <c r="AN207" s="656"/>
      <c r="AO207" s="656"/>
      <c r="AP207" s="656"/>
      <c r="AQ207" s="656"/>
      <c r="AS207" s="695"/>
      <c r="AT207" s="695"/>
      <c r="AU207" s="695"/>
      <c r="AV207" s="695"/>
      <c r="AW207" s="695"/>
      <c r="AX207" s="695"/>
      <c r="AY207" s="695"/>
      <c r="AZ207" s="695"/>
      <c r="BA207" s="695"/>
      <c r="BB207" s="695"/>
      <c r="BC207" s="695"/>
      <c r="BD207" s="695"/>
      <c r="BE207" s="695"/>
      <c r="BF207" s="695"/>
      <c r="BG207" s="695"/>
      <c r="BH207" s="695"/>
      <c r="BI207" s="695"/>
      <c r="BJ207" s="695"/>
      <c r="BK207" s="695"/>
      <c r="BL207" s="695"/>
      <c r="BM207" s="695"/>
    </row>
    <row r="208" spans="2:65">
      <c r="B208" s="656"/>
      <c r="C208" s="656"/>
      <c r="D208" s="656"/>
      <c r="E208" s="656"/>
      <c r="F208" s="656"/>
      <c r="G208" s="656"/>
      <c r="H208" s="656"/>
      <c r="I208" s="732"/>
      <c r="J208" s="732"/>
      <c r="K208" s="656"/>
      <c r="L208" s="656"/>
      <c r="M208" s="656"/>
      <c r="N208" s="656"/>
      <c r="O208" s="656"/>
      <c r="P208" s="656"/>
      <c r="Q208" s="656"/>
      <c r="R208" s="656"/>
      <c r="S208" s="656"/>
      <c r="T208" s="656"/>
      <c r="U208" s="656"/>
      <c r="V208" s="656"/>
      <c r="W208" s="656"/>
      <c r="X208" s="656"/>
      <c r="Y208" s="656"/>
      <c r="Z208" s="656"/>
      <c r="AA208" s="656"/>
      <c r="AB208" s="656"/>
      <c r="AC208" s="656"/>
      <c r="AD208" s="656"/>
      <c r="AE208" s="656"/>
      <c r="AF208" s="656"/>
      <c r="AG208" s="656"/>
      <c r="AH208" s="656"/>
      <c r="AI208" s="656"/>
      <c r="AJ208" s="656"/>
      <c r="AK208" s="656"/>
      <c r="AL208" s="656"/>
      <c r="AM208" s="656"/>
      <c r="AN208" s="656"/>
      <c r="AO208" s="656"/>
      <c r="AP208" s="656"/>
      <c r="AQ208" s="656"/>
      <c r="AS208" s="695"/>
      <c r="AT208" s="695"/>
      <c r="AU208" s="695"/>
      <c r="AV208" s="695"/>
      <c r="AW208" s="695"/>
      <c r="AX208" s="695"/>
      <c r="AY208" s="695"/>
      <c r="AZ208" s="695"/>
      <c r="BA208" s="695"/>
      <c r="BB208" s="695"/>
      <c r="BC208" s="695"/>
      <c r="BD208" s="695"/>
      <c r="BE208" s="695"/>
      <c r="BF208" s="695"/>
      <c r="BG208" s="695"/>
      <c r="BH208" s="695"/>
      <c r="BI208" s="695"/>
      <c r="BJ208" s="695"/>
      <c r="BK208" s="695"/>
      <c r="BL208" s="695"/>
      <c r="BM208" s="695"/>
    </row>
    <row r="209" spans="2:65">
      <c r="B209" s="656"/>
      <c r="C209" s="656"/>
      <c r="D209" s="656"/>
      <c r="E209" s="656"/>
      <c r="F209" s="656"/>
      <c r="G209" s="656"/>
      <c r="H209" s="656"/>
      <c r="I209" s="732"/>
      <c r="J209" s="732"/>
      <c r="K209" s="656"/>
      <c r="L209" s="656"/>
      <c r="M209" s="656"/>
      <c r="N209" s="656"/>
      <c r="O209" s="656"/>
      <c r="P209" s="656"/>
      <c r="Q209" s="656"/>
      <c r="R209" s="656"/>
      <c r="S209" s="656"/>
      <c r="T209" s="656"/>
      <c r="U209" s="656"/>
      <c r="V209" s="656"/>
      <c r="W209" s="656"/>
      <c r="X209" s="656"/>
      <c r="Y209" s="656"/>
      <c r="Z209" s="656"/>
      <c r="AA209" s="656"/>
      <c r="AB209" s="656"/>
      <c r="AC209" s="656"/>
      <c r="AD209" s="656"/>
      <c r="AE209" s="656"/>
      <c r="AF209" s="656"/>
      <c r="AG209" s="656"/>
      <c r="AH209" s="656"/>
      <c r="AI209" s="656"/>
      <c r="AJ209" s="656"/>
      <c r="AK209" s="656"/>
      <c r="AL209" s="656"/>
      <c r="AM209" s="656"/>
      <c r="AN209" s="656"/>
      <c r="AO209" s="656"/>
      <c r="AP209" s="656"/>
      <c r="AQ209" s="656"/>
      <c r="AS209" s="695"/>
      <c r="AT209" s="695"/>
      <c r="AU209" s="695"/>
      <c r="AV209" s="695"/>
      <c r="AW209" s="695"/>
      <c r="AX209" s="695"/>
      <c r="AY209" s="695"/>
      <c r="AZ209" s="695"/>
      <c r="BA209" s="695"/>
      <c r="BB209" s="695"/>
      <c r="BC209" s="695"/>
      <c r="BD209" s="695"/>
      <c r="BE209" s="695"/>
      <c r="BF209" s="695"/>
      <c r="BG209" s="695"/>
      <c r="BH209" s="695"/>
      <c r="BI209" s="695"/>
      <c r="BJ209" s="695"/>
      <c r="BK209" s="695"/>
      <c r="BL209" s="695"/>
      <c r="BM209" s="695"/>
    </row>
    <row r="210" spans="2:65">
      <c r="B210" s="656"/>
      <c r="C210" s="656"/>
      <c r="D210" s="656"/>
      <c r="E210" s="656"/>
      <c r="F210" s="656"/>
      <c r="G210" s="656"/>
      <c r="H210" s="656"/>
      <c r="I210" s="732"/>
      <c r="J210" s="732"/>
      <c r="K210" s="656"/>
      <c r="L210" s="656"/>
      <c r="M210" s="656"/>
      <c r="N210" s="656"/>
      <c r="O210" s="656"/>
      <c r="P210" s="656"/>
      <c r="Q210" s="656"/>
      <c r="R210" s="656"/>
      <c r="S210" s="656"/>
      <c r="T210" s="656"/>
      <c r="U210" s="656"/>
      <c r="V210" s="656"/>
      <c r="W210" s="656"/>
      <c r="X210" s="656"/>
      <c r="Y210" s="656"/>
      <c r="Z210" s="656"/>
      <c r="AA210" s="656"/>
      <c r="AB210" s="656"/>
      <c r="AC210" s="656"/>
      <c r="AD210" s="656"/>
      <c r="AE210" s="656"/>
      <c r="AF210" s="656"/>
      <c r="AG210" s="656"/>
      <c r="AH210" s="656"/>
      <c r="AI210" s="656"/>
      <c r="AJ210" s="656"/>
      <c r="AK210" s="656"/>
      <c r="AL210" s="656"/>
      <c r="AM210" s="656"/>
      <c r="AN210" s="656"/>
      <c r="AO210" s="656"/>
      <c r="AP210" s="656"/>
      <c r="AQ210" s="656"/>
      <c r="AS210" s="695"/>
      <c r="AT210" s="695"/>
      <c r="AU210" s="695"/>
      <c r="AV210" s="695"/>
      <c r="AW210" s="695"/>
      <c r="AX210" s="695"/>
      <c r="AY210" s="695"/>
      <c r="AZ210" s="695"/>
      <c r="BA210" s="695"/>
      <c r="BB210" s="695"/>
      <c r="BC210" s="695"/>
      <c r="BD210" s="695"/>
      <c r="BE210" s="695"/>
      <c r="BF210" s="695"/>
      <c r="BG210" s="695"/>
      <c r="BH210" s="695"/>
      <c r="BI210" s="695"/>
      <c r="BJ210" s="695"/>
      <c r="BK210" s="695"/>
      <c r="BL210" s="695"/>
      <c r="BM210" s="695"/>
    </row>
    <row r="211" spans="2:65">
      <c r="B211" s="656"/>
      <c r="C211" s="656"/>
      <c r="D211" s="656"/>
      <c r="E211" s="656"/>
      <c r="F211" s="656"/>
      <c r="G211" s="656"/>
      <c r="H211" s="656"/>
      <c r="I211" s="732"/>
      <c r="J211" s="732"/>
      <c r="K211" s="656"/>
      <c r="L211" s="656"/>
      <c r="M211" s="656"/>
      <c r="N211" s="656"/>
      <c r="O211" s="656"/>
      <c r="P211" s="656"/>
      <c r="Q211" s="656"/>
      <c r="R211" s="656"/>
      <c r="S211" s="656"/>
      <c r="T211" s="656"/>
      <c r="U211" s="656"/>
      <c r="V211" s="656"/>
      <c r="W211" s="656"/>
      <c r="X211" s="656"/>
      <c r="Y211" s="656"/>
      <c r="Z211" s="656"/>
      <c r="AA211" s="656"/>
      <c r="AB211" s="656"/>
      <c r="AC211" s="656"/>
      <c r="AD211" s="656"/>
      <c r="AE211" s="656"/>
      <c r="AF211" s="656"/>
      <c r="AG211" s="656"/>
      <c r="AH211" s="656"/>
      <c r="AI211" s="656"/>
      <c r="AJ211" s="656"/>
      <c r="AK211" s="656"/>
      <c r="AL211" s="656"/>
      <c r="AM211" s="656"/>
      <c r="AN211" s="656"/>
      <c r="AO211" s="656"/>
      <c r="AP211" s="656"/>
      <c r="AQ211" s="656"/>
      <c r="AS211" s="695"/>
      <c r="AT211" s="695"/>
      <c r="AU211" s="695"/>
      <c r="AV211" s="695"/>
      <c r="AW211" s="695"/>
      <c r="AX211" s="695"/>
      <c r="AY211" s="695"/>
      <c r="AZ211" s="695"/>
      <c r="BA211" s="695"/>
      <c r="BB211" s="695"/>
      <c r="BC211" s="695"/>
      <c r="BD211" s="695"/>
      <c r="BE211" s="695"/>
      <c r="BF211" s="695"/>
      <c r="BG211" s="695"/>
      <c r="BH211" s="695"/>
      <c r="BI211" s="695"/>
      <c r="BJ211" s="695"/>
      <c r="BK211" s="695"/>
      <c r="BL211" s="695"/>
      <c r="BM211" s="695"/>
    </row>
    <row r="212" spans="2:65">
      <c r="B212" s="656"/>
      <c r="C212" s="656"/>
      <c r="D212" s="656"/>
      <c r="E212" s="656"/>
      <c r="F212" s="656"/>
      <c r="G212" s="656"/>
      <c r="H212" s="656"/>
      <c r="I212" s="732"/>
      <c r="J212" s="732"/>
      <c r="K212" s="656"/>
      <c r="L212" s="656"/>
      <c r="M212" s="656"/>
      <c r="N212" s="656"/>
      <c r="O212" s="656"/>
      <c r="P212" s="656"/>
      <c r="Q212" s="656"/>
      <c r="R212" s="656"/>
      <c r="S212" s="656"/>
      <c r="T212" s="656"/>
      <c r="U212" s="656"/>
      <c r="V212" s="656"/>
      <c r="W212" s="656"/>
      <c r="X212" s="656"/>
      <c r="Y212" s="656"/>
      <c r="Z212" s="656"/>
      <c r="AA212" s="656"/>
      <c r="AB212" s="656"/>
      <c r="AC212" s="656"/>
      <c r="AD212" s="656"/>
      <c r="AE212" s="656"/>
      <c r="AF212" s="656"/>
      <c r="AG212" s="656"/>
      <c r="AH212" s="656"/>
      <c r="AI212" s="656"/>
      <c r="AJ212" s="656"/>
      <c r="AK212" s="656"/>
      <c r="AL212" s="656"/>
      <c r="AM212" s="656"/>
      <c r="AN212" s="656"/>
      <c r="AO212" s="656"/>
      <c r="AP212" s="656"/>
      <c r="AQ212" s="656"/>
      <c r="AS212" s="695"/>
      <c r="AT212" s="695"/>
      <c r="AU212" s="695"/>
      <c r="AV212" s="695"/>
      <c r="AW212" s="695"/>
      <c r="AX212" s="695"/>
      <c r="AY212" s="695"/>
      <c r="AZ212" s="695"/>
      <c r="BA212" s="695"/>
      <c r="BB212" s="695"/>
      <c r="BC212" s="695"/>
      <c r="BD212" s="695"/>
      <c r="BE212" s="695"/>
      <c r="BF212" s="695"/>
      <c r="BG212" s="695"/>
      <c r="BH212" s="695"/>
      <c r="BI212" s="695"/>
      <c r="BJ212" s="695"/>
      <c r="BK212" s="695"/>
      <c r="BL212" s="695"/>
      <c r="BM212" s="695"/>
    </row>
    <row r="213" spans="2:65">
      <c r="B213" s="656"/>
      <c r="C213" s="656"/>
      <c r="D213" s="656"/>
      <c r="E213" s="656"/>
      <c r="F213" s="656"/>
      <c r="G213" s="656"/>
      <c r="H213" s="656"/>
      <c r="I213" s="732"/>
      <c r="J213" s="732"/>
      <c r="K213" s="656"/>
      <c r="L213" s="656"/>
      <c r="M213" s="656"/>
      <c r="N213" s="656"/>
      <c r="O213" s="656"/>
      <c r="P213" s="656"/>
      <c r="Q213" s="656"/>
      <c r="R213" s="656"/>
      <c r="S213" s="656"/>
      <c r="T213" s="656"/>
      <c r="U213" s="656"/>
      <c r="V213" s="656"/>
      <c r="W213" s="656"/>
      <c r="X213" s="656"/>
      <c r="Y213" s="656"/>
      <c r="Z213" s="656"/>
      <c r="AA213" s="656"/>
      <c r="AB213" s="656"/>
      <c r="AC213" s="656"/>
      <c r="AD213" s="656"/>
      <c r="AE213" s="656"/>
      <c r="AF213" s="656"/>
      <c r="AG213" s="656"/>
      <c r="AH213" s="656"/>
      <c r="AI213" s="656"/>
      <c r="AJ213" s="656"/>
      <c r="AK213" s="656"/>
      <c r="AL213" s="656"/>
      <c r="AM213" s="656"/>
      <c r="AN213" s="656"/>
      <c r="AO213" s="656"/>
      <c r="AP213" s="656"/>
      <c r="AQ213" s="656"/>
      <c r="AS213" s="695"/>
      <c r="AT213" s="695"/>
      <c r="AU213" s="695"/>
      <c r="AV213" s="695"/>
      <c r="AW213" s="695"/>
      <c r="AX213" s="695"/>
      <c r="AY213" s="695"/>
      <c r="AZ213" s="695"/>
      <c r="BA213" s="695"/>
      <c r="BB213" s="695"/>
      <c r="BC213" s="695"/>
      <c r="BD213" s="695"/>
      <c r="BE213" s="695"/>
      <c r="BF213" s="695"/>
      <c r="BG213" s="695"/>
      <c r="BH213" s="695"/>
      <c r="BI213" s="695"/>
      <c r="BJ213" s="695"/>
      <c r="BK213" s="695"/>
      <c r="BL213" s="695"/>
      <c r="BM213" s="695"/>
    </row>
    <row r="214" spans="2:65">
      <c r="B214" s="656"/>
      <c r="C214" s="656"/>
      <c r="D214" s="656"/>
      <c r="E214" s="656"/>
      <c r="F214" s="656"/>
      <c r="G214" s="656"/>
      <c r="H214" s="656"/>
      <c r="I214" s="732"/>
      <c r="J214" s="732"/>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6"/>
      <c r="AP214" s="656"/>
      <c r="AQ214" s="656"/>
      <c r="AS214" s="695"/>
      <c r="AT214" s="695"/>
      <c r="AU214" s="695"/>
      <c r="AV214" s="695"/>
      <c r="AW214" s="695"/>
      <c r="AX214" s="695"/>
      <c r="AY214" s="695"/>
      <c r="AZ214" s="695"/>
      <c r="BA214" s="695"/>
      <c r="BB214" s="695"/>
      <c r="BC214" s="695"/>
      <c r="BD214" s="695"/>
      <c r="BE214" s="695"/>
      <c r="BF214" s="695"/>
      <c r="BG214" s="695"/>
      <c r="BH214" s="695"/>
      <c r="BI214" s="695"/>
      <c r="BJ214" s="695"/>
      <c r="BK214" s="695"/>
      <c r="BL214" s="695"/>
      <c r="BM214" s="695"/>
    </row>
    <row r="215" spans="2:65">
      <c r="B215" s="656"/>
      <c r="C215" s="656"/>
      <c r="D215" s="656"/>
      <c r="E215" s="656"/>
      <c r="F215" s="656"/>
      <c r="G215" s="656"/>
      <c r="H215" s="656"/>
      <c r="I215" s="732"/>
      <c r="J215" s="732"/>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S215" s="695"/>
      <c r="AT215" s="695"/>
      <c r="AU215" s="695"/>
      <c r="AV215" s="695"/>
      <c r="AW215" s="695"/>
      <c r="AX215" s="695"/>
      <c r="AY215" s="695"/>
      <c r="AZ215" s="695"/>
      <c r="BA215" s="695"/>
      <c r="BB215" s="695"/>
      <c r="BC215" s="695"/>
      <c r="BD215" s="695"/>
      <c r="BE215" s="695"/>
      <c r="BF215" s="695"/>
      <c r="BG215" s="695"/>
      <c r="BH215" s="695"/>
      <c r="BI215" s="695"/>
      <c r="BJ215" s="695"/>
      <c r="BK215" s="695"/>
      <c r="BL215" s="695"/>
      <c r="BM215" s="695"/>
    </row>
    <row r="216" spans="2:65">
      <c r="B216" s="656"/>
      <c r="C216" s="656"/>
      <c r="D216" s="656"/>
      <c r="E216" s="656"/>
      <c r="F216" s="656"/>
      <c r="G216" s="656"/>
      <c r="H216" s="656"/>
      <c r="I216" s="732"/>
      <c r="J216" s="732"/>
      <c r="K216" s="656"/>
      <c r="L216" s="656"/>
      <c r="M216" s="656"/>
      <c r="N216" s="656"/>
      <c r="O216" s="656"/>
      <c r="P216" s="656"/>
      <c r="Q216" s="656"/>
      <c r="R216" s="656"/>
      <c r="S216" s="656"/>
      <c r="T216" s="656"/>
      <c r="U216" s="656"/>
      <c r="V216" s="656"/>
      <c r="W216" s="656"/>
      <c r="X216" s="656"/>
      <c r="Y216" s="656"/>
      <c r="Z216" s="656"/>
      <c r="AA216" s="656"/>
      <c r="AB216" s="656"/>
      <c r="AC216" s="656"/>
      <c r="AD216" s="656"/>
      <c r="AE216" s="656"/>
      <c r="AF216" s="656"/>
      <c r="AG216" s="656"/>
      <c r="AH216" s="656"/>
      <c r="AI216" s="656"/>
      <c r="AJ216" s="656"/>
      <c r="AK216" s="656"/>
      <c r="AL216" s="656"/>
      <c r="AM216" s="656"/>
      <c r="AN216" s="656"/>
      <c r="AO216" s="656"/>
      <c r="AP216" s="656"/>
      <c r="AQ216" s="656"/>
      <c r="AS216" s="695"/>
      <c r="AT216" s="695"/>
      <c r="AU216" s="695"/>
      <c r="AV216" s="695"/>
      <c r="AW216" s="695"/>
      <c r="AX216" s="695"/>
      <c r="AY216" s="695"/>
      <c r="AZ216" s="695"/>
      <c r="BA216" s="695"/>
      <c r="BB216" s="695"/>
      <c r="BC216" s="695"/>
      <c r="BD216" s="695"/>
      <c r="BE216" s="695"/>
      <c r="BF216" s="695"/>
      <c r="BG216" s="695"/>
      <c r="BH216" s="695"/>
      <c r="BI216" s="695"/>
      <c r="BJ216" s="695"/>
      <c r="BK216" s="695"/>
      <c r="BL216" s="695"/>
      <c r="BM216" s="695"/>
    </row>
  </sheetData>
  <autoFilter ref="A7:CQ95"/>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J90"/>
  <sheetViews>
    <sheetView zoomScaleNormal="100" workbookViewId="0">
      <pane xSplit="2" ySplit="7" topLeftCell="D76" activePane="bottomRight" state="frozen"/>
      <selection activeCell="E59" sqref="E59"/>
      <selection pane="topRight" activeCell="E59" sqref="E59"/>
      <selection pane="bottomLeft" activeCell="E59" sqref="E59"/>
      <selection pane="bottomRight" activeCell="T83" sqref="T83"/>
    </sheetView>
  </sheetViews>
  <sheetFormatPr defaultColWidth="9.140625" defaultRowHeight="12" outlineLevelCol="1"/>
  <cols>
    <col min="1" max="1" width="9" style="688" customWidth="1"/>
    <col min="2" max="2" width="36.28515625" style="658" customWidth="1"/>
    <col min="3" max="3" width="17.5703125" style="667" customWidth="1"/>
    <col min="4" max="4" width="16.140625" style="667" customWidth="1"/>
    <col min="5" max="5" width="14.5703125" style="688" customWidth="1" outlineLevel="1"/>
    <col min="6" max="6" width="11.140625" style="658" customWidth="1" outlineLevel="1"/>
    <col min="7" max="7" width="9.42578125" style="662" customWidth="1"/>
    <col min="8" max="8" width="8.5703125" style="658" customWidth="1"/>
    <col min="9" max="9" width="7" style="688" customWidth="1" outlineLevel="1"/>
    <col min="10" max="10" width="12.7109375" style="658" customWidth="1" outlineLevel="1"/>
    <col min="11" max="11" width="9.85546875" style="658" customWidth="1" outlineLevel="1"/>
    <col min="12" max="13" width="9.7109375" style="705" bestFit="1" customWidth="1"/>
    <col min="14" max="14" width="9.7109375" style="665" customWidth="1"/>
    <col min="15" max="15" width="9.5703125" style="665" customWidth="1" outlineLevel="1"/>
    <col min="16" max="16" width="9.5703125" style="666" customWidth="1" outlineLevel="1"/>
    <col min="17" max="17" width="10" style="666" customWidth="1" outlineLevel="1"/>
    <col min="18" max="18" width="9.7109375" style="667" customWidth="1"/>
    <col min="19" max="19" width="7.42578125" style="667" customWidth="1"/>
    <col min="20" max="20" width="6.42578125" style="706" customWidth="1"/>
    <col min="21" max="21" width="11.28515625" style="656" bestFit="1" customWidth="1"/>
    <col min="22" max="22" width="11.42578125" style="656" customWidth="1"/>
    <col min="23" max="16384" width="9.140625" style="656"/>
  </cols>
  <sheetData>
    <row r="1" spans="1:22" ht="15.75">
      <c r="A1" s="657" t="s">
        <v>1118</v>
      </c>
      <c r="C1" s="663"/>
      <c r="D1" s="663"/>
      <c r="E1" s="663"/>
      <c r="I1" s="663"/>
      <c r="U1" s="761"/>
    </row>
    <row r="2" spans="1:22" ht="15.75">
      <c r="A2" s="683" t="s">
        <v>1119</v>
      </c>
      <c r="B2" s="707"/>
      <c r="C2" s="663"/>
      <c r="D2" s="663"/>
      <c r="E2" s="663"/>
      <c r="I2" s="663"/>
      <c r="U2" s="761"/>
    </row>
    <row r="3" spans="1:22" ht="15.75">
      <c r="A3" s="683" t="s">
        <v>1120</v>
      </c>
      <c r="B3" s="683"/>
      <c r="C3" s="657"/>
      <c r="D3" s="657"/>
      <c r="E3" s="657"/>
      <c r="F3" s="657"/>
      <c r="G3" s="663"/>
      <c r="H3" s="657"/>
      <c r="J3" s="688"/>
      <c r="K3" s="688"/>
      <c r="L3" s="708"/>
      <c r="M3" s="708"/>
      <c r="N3" s="688"/>
      <c r="O3" s="688"/>
      <c r="P3" s="688"/>
      <c r="Q3" s="688"/>
      <c r="R3" s="693"/>
      <c r="S3" s="693"/>
      <c r="T3" s="709"/>
      <c r="U3" s="761"/>
    </row>
    <row r="4" spans="1:22" ht="15.75">
      <c r="A4" s="683" t="s">
        <v>1121</v>
      </c>
      <c r="B4" s="683"/>
      <c r="U4" s="761"/>
      <c r="V4" s="939" t="s">
        <v>3631</v>
      </c>
    </row>
    <row r="5" spans="1:22">
      <c r="A5" s="656"/>
      <c r="B5" s="656"/>
      <c r="G5" s="662">
        <v>1</v>
      </c>
      <c r="H5" s="720">
        <v>2</v>
      </c>
      <c r="I5" s="720">
        <v>3</v>
      </c>
      <c r="J5" s="720">
        <v>4</v>
      </c>
      <c r="K5" s="720">
        <v>5</v>
      </c>
      <c r="L5" s="720">
        <v>6</v>
      </c>
      <c r="M5" s="720">
        <v>7</v>
      </c>
      <c r="N5" s="720">
        <v>8</v>
      </c>
      <c r="O5" s="720">
        <v>9</v>
      </c>
      <c r="P5" s="720">
        <v>10</v>
      </c>
      <c r="Q5" s="720">
        <v>11</v>
      </c>
      <c r="R5" s="720">
        <v>12</v>
      </c>
      <c r="S5" s="720">
        <v>13</v>
      </c>
      <c r="T5" s="720">
        <v>14</v>
      </c>
      <c r="U5" s="720">
        <v>15</v>
      </c>
      <c r="V5" s="720">
        <v>16</v>
      </c>
    </row>
    <row r="7" spans="1:22" s="694" customFormat="1" ht="48">
      <c r="A7" s="802" t="s">
        <v>70</v>
      </c>
      <c r="B7" s="803" t="s">
        <v>654</v>
      </c>
      <c r="C7" s="804" t="s">
        <v>606</v>
      </c>
      <c r="D7" s="805" t="s">
        <v>1065</v>
      </c>
      <c r="E7" s="802" t="s">
        <v>71</v>
      </c>
      <c r="F7" s="803" t="s">
        <v>653</v>
      </c>
      <c r="G7" s="819" t="s">
        <v>75</v>
      </c>
      <c r="H7" s="802" t="s">
        <v>72</v>
      </c>
      <c r="I7" s="802"/>
      <c r="J7" s="802" t="s">
        <v>1066</v>
      </c>
      <c r="K7" s="803" t="s">
        <v>1067</v>
      </c>
      <c r="L7" s="803" t="s">
        <v>1068</v>
      </c>
      <c r="M7" s="814" t="s">
        <v>1069</v>
      </c>
      <c r="N7" s="814" t="s">
        <v>1122</v>
      </c>
      <c r="O7" s="806" t="s">
        <v>1071</v>
      </c>
      <c r="P7" s="818" t="s">
        <v>1072</v>
      </c>
      <c r="Q7" s="818" t="s">
        <v>1073</v>
      </c>
      <c r="R7" s="806" t="s">
        <v>1074</v>
      </c>
      <c r="S7" s="804" t="s">
        <v>1075</v>
      </c>
      <c r="T7" s="813" t="s">
        <v>1076</v>
      </c>
      <c r="U7" s="816" t="s">
        <v>1077</v>
      </c>
      <c r="V7" s="820" t="s">
        <v>3613</v>
      </c>
    </row>
    <row r="8" spans="1:22" s="695" customFormat="1" ht="12.75" customHeight="1">
      <c r="A8" s="929" t="s">
        <v>73</v>
      </c>
      <c r="B8" s="925" t="s">
        <v>817</v>
      </c>
      <c r="C8" s="930" t="s">
        <v>76</v>
      </c>
      <c r="D8" s="931" t="s">
        <v>3614</v>
      </c>
      <c r="E8" s="932" t="s">
        <v>77</v>
      </c>
      <c r="F8" s="933" t="s">
        <v>74</v>
      </c>
      <c r="G8" s="934" t="s">
        <v>875</v>
      </c>
      <c r="H8" s="926" t="s">
        <v>818</v>
      </c>
      <c r="I8" s="926"/>
      <c r="J8" s="926">
        <v>10860</v>
      </c>
      <c r="K8" s="925" t="s">
        <v>1089</v>
      </c>
      <c r="L8" s="925">
        <v>66100</v>
      </c>
      <c r="M8" s="927">
        <v>37865</v>
      </c>
      <c r="N8" s="928">
        <v>40148</v>
      </c>
      <c r="O8" s="927">
        <v>37919</v>
      </c>
      <c r="P8" s="927">
        <v>39752</v>
      </c>
      <c r="Q8" s="927">
        <v>40498</v>
      </c>
      <c r="R8" s="927">
        <v>40498</v>
      </c>
      <c r="S8" s="935" t="s">
        <v>1090</v>
      </c>
      <c r="T8" s="935" t="s">
        <v>859</v>
      </c>
      <c r="U8" s="936">
        <v>1001.3550871559</v>
      </c>
      <c r="V8" s="864"/>
    </row>
    <row r="9" spans="1:22" s="695" customFormat="1" ht="12" customHeight="1">
      <c r="A9" s="929" t="s">
        <v>73</v>
      </c>
      <c r="B9" s="925" t="s">
        <v>817</v>
      </c>
      <c r="C9" s="930" t="s">
        <v>76</v>
      </c>
      <c r="D9" s="931" t="s">
        <v>3632</v>
      </c>
      <c r="E9" s="932" t="s">
        <v>77</v>
      </c>
      <c r="F9" s="933" t="s">
        <v>74</v>
      </c>
      <c r="G9" s="934" t="s">
        <v>820</v>
      </c>
      <c r="H9" s="926" t="s">
        <v>3633</v>
      </c>
      <c r="I9" s="926"/>
      <c r="J9" s="926">
        <v>10861</v>
      </c>
      <c r="K9" s="925" t="s">
        <v>3634</v>
      </c>
      <c r="L9" s="925">
        <v>66101</v>
      </c>
      <c r="M9" s="927">
        <v>37865</v>
      </c>
      <c r="N9" s="928">
        <v>40148</v>
      </c>
      <c r="O9" s="927">
        <v>37919</v>
      </c>
      <c r="P9" s="927">
        <v>39752</v>
      </c>
      <c r="Q9" s="927">
        <v>40498</v>
      </c>
      <c r="R9" s="927">
        <v>40498</v>
      </c>
      <c r="S9" s="935" t="s">
        <v>1090</v>
      </c>
      <c r="T9" s="935" t="s">
        <v>859</v>
      </c>
      <c r="U9" s="936">
        <v>1002.3550871559</v>
      </c>
      <c r="V9" s="864"/>
    </row>
    <row r="10" spans="1:22" s="695" customFormat="1" ht="12" customHeight="1">
      <c r="A10" s="929" t="s">
        <v>73</v>
      </c>
      <c r="B10" s="925" t="s">
        <v>817</v>
      </c>
      <c r="C10" s="930" t="s">
        <v>76</v>
      </c>
      <c r="D10" s="931" t="s">
        <v>3635</v>
      </c>
      <c r="E10" s="932" t="s">
        <v>77</v>
      </c>
      <c r="F10" s="933" t="s">
        <v>74</v>
      </c>
      <c r="G10" s="934" t="s">
        <v>823</v>
      </c>
      <c r="H10" s="926" t="s">
        <v>3636</v>
      </c>
      <c r="I10" s="926"/>
      <c r="J10" s="926">
        <v>10862</v>
      </c>
      <c r="K10" s="925" t="s">
        <v>1288</v>
      </c>
      <c r="L10" s="925">
        <v>66102</v>
      </c>
      <c r="M10" s="927">
        <v>37865</v>
      </c>
      <c r="N10" s="928">
        <v>40148</v>
      </c>
      <c r="O10" s="927">
        <v>37919</v>
      </c>
      <c r="P10" s="927">
        <v>39752</v>
      </c>
      <c r="Q10" s="927">
        <v>40498</v>
      </c>
      <c r="R10" s="927">
        <v>40498</v>
      </c>
      <c r="S10" s="935" t="s">
        <v>1090</v>
      </c>
      <c r="T10" s="935" t="s">
        <v>859</v>
      </c>
      <c r="U10" s="936">
        <v>1003.3550871559</v>
      </c>
      <c r="V10" s="864"/>
    </row>
    <row r="11" spans="1:22" s="695" customFormat="1" ht="12" customHeight="1">
      <c r="A11" s="929" t="s">
        <v>73</v>
      </c>
      <c r="B11" s="925" t="s">
        <v>817</v>
      </c>
      <c r="C11" s="930" t="s">
        <v>76</v>
      </c>
      <c r="D11" s="931" t="s">
        <v>3637</v>
      </c>
      <c r="E11" s="932" t="s">
        <v>77</v>
      </c>
      <c r="F11" s="933" t="s">
        <v>74</v>
      </c>
      <c r="G11" s="934" t="s">
        <v>825</v>
      </c>
      <c r="H11" s="926" t="s">
        <v>3638</v>
      </c>
      <c r="I11" s="926"/>
      <c r="J11" s="926">
        <v>10863</v>
      </c>
      <c r="K11" s="925" t="s">
        <v>1091</v>
      </c>
      <c r="L11" s="925">
        <v>66103</v>
      </c>
      <c r="M11" s="927">
        <v>37865</v>
      </c>
      <c r="N11" s="928">
        <v>40148</v>
      </c>
      <c r="O11" s="927">
        <v>37919</v>
      </c>
      <c r="P11" s="927">
        <v>39752</v>
      </c>
      <c r="Q11" s="927">
        <v>40498</v>
      </c>
      <c r="R11" s="927">
        <v>40498</v>
      </c>
      <c r="S11" s="935" t="s">
        <v>1090</v>
      </c>
      <c r="T11" s="935" t="s">
        <v>859</v>
      </c>
      <c r="U11" s="936">
        <v>1004.3550871559</v>
      </c>
      <c r="V11" s="864"/>
    </row>
    <row r="12" spans="1:22" s="695" customFormat="1" ht="12" customHeight="1">
      <c r="A12" s="929" t="s">
        <v>73</v>
      </c>
      <c r="B12" s="925" t="s">
        <v>817</v>
      </c>
      <c r="C12" s="930" t="s">
        <v>76</v>
      </c>
      <c r="D12" s="931" t="s">
        <v>3639</v>
      </c>
      <c r="E12" s="932" t="s">
        <v>77</v>
      </c>
      <c r="F12" s="933" t="s">
        <v>74</v>
      </c>
      <c r="G12" s="934" t="s">
        <v>828</v>
      </c>
      <c r="H12" s="926" t="s">
        <v>3640</v>
      </c>
      <c r="I12" s="926"/>
      <c r="J12" s="926">
        <v>10864</v>
      </c>
      <c r="K12" s="925" t="s">
        <v>1289</v>
      </c>
      <c r="L12" s="925">
        <v>66104</v>
      </c>
      <c r="M12" s="927">
        <v>37865</v>
      </c>
      <c r="N12" s="928">
        <v>40148</v>
      </c>
      <c r="O12" s="927">
        <v>37919</v>
      </c>
      <c r="P12" s="927">
        <v>39752</v>
      </c>
      <c r="Q12" s="927">
        <v>40498</v>
      </c>
      <c r="R12" s="927">
        <v>40498</v>
      </c>
      <c r="S12" s="935" t="s">
        <v>1090</v>
      </c>
      <c r="T12" s="935" t="s">
        <v>859</v>
      </c>
      <c r="U12" s="936">
        <v>1005.3550871559</v>
      </c>
      <c r="V12" s="864"/>
    </row>
    <row r="13" spans="1:22" s="695" customFormat="1" ht="12" customHeight="1">
      <c r="A13" s="929" t="s">
        <v>73</v>
      </c>
      <c r="B13" s="925" t="s">
        <v>817</v>
      </c>
      <c r="C13" s="930" t="s">
        <v>76</v>
      </c>
      <c r="D13" s="931" t="s">
        <v>3641</v>
      </c>
      <c r="E13" s="932" t="s">
        <v>77</v>
      </c>
      <c r="F13" s="933" t="s">
        <v>74</v>
      </c>
      <c r="G13" s="934" t="s">
        <v>831</v>
      </c>
      <c r="H13" s="926" t="s">
        <v>3642</v>
      </c>
      <c r="I13" s="926"/>
      <c r="J13" s="926">
        <v>10865</v>
      </c>
      <c r="K13" s="925" t="s">
        <v>1290</v>
      </c>
      <c r="L13" s="925">
        <v>66105</v>
      </c>
      <c r="M13" s="927">
        <v>37865</v>
      </c>
      <c r="N13" s="928">
        <v>40148</v>
      </c>
      <c r="O13" s="927">
        <v>37919</v>
      </c>
      <c r="P13" s="927">
        <v>39752</v>
      </c>
      <c r="Q13" s="927">
        <v>40498</v>
      </c>
      <c r="R13" s="927">
        <v>40498</v>
      </c>
      <c r="S13" s="935" t="s">
        <v>1090</v>
      </c>
      <c r="T13" s="935" t="s">
        <v>859</v>
      </c>
      <c r="U13" s="936">
        <v>1006.3550871559</v>
      </c>
      <c r="V13" s="864"/>
    </row>
    <row r="14" spans="1:22" s="695" customFormat="1" ht="12" customHeight="1">
      <c r="A14" s="929" t="s">
        <v>73</v>
      </c>
      <c r="B14" s="925" t="s">
        <v>817</v>
      </c>
      <c r="C14" s="930" t="s">
        <v>76</v>
      </c>
      <c r="D14" s="931" t="s">
        <v>3643</v>
      </c>
      <c r="E14" s="932" t="s">
        <v>77</v>
      </c>
      <c r="F14" s="933" t="s">
        <v>74</v>
      </c>
      <c r="G14" s="934" t="s">
        <v>833</v>
      </c>
      <c r="H14" s="926" t="s">
        <v>821</v>
      </c>
      <c r="I14" s="926"/>
      <c r="J14" s="926">
        <v>10866</v>
      </c>
      <c r="K14" s="925" t="s">
        <v>3644</v>
      </c>
      <c r="L14" s="925">
        <v>66106</v>
      </c>
      <c r="M14" s="927">
        <v>37865</v>
      </c>
      <c r="N14" s="928">
        <v>40148</v>
      </c>
      <c r="O14" s="927">
        <v>37919</v>
      </c>
      <c r="P14" s="927">
        <v>39752</v>
      </c>
      <c r="Q14" s="927">
        <v>40498</v>
      </c>
      <c r="R14" s="927">
        <v>40498</v>
      </c>
      <c r="S14" s="935" t="s">
        <v>1090</v>
      </c>
      <c r="T14" s="935" t="s">
        <v>859</v>
      </c>
      <c r="U14" s="936">
        <v>1007.3550871559</v>
      </c>
      <c r="V14" s="864"/>
    </row>
    <row r="15" spans="1:22" s="695" customFormat="1" ht="12" customHeight="1">
      <c r="A15" s="929" t="s">
        <v>73</v>
      </c>
      <c r="B15" s="925" t="s">
        <v>817</v>
      </c>
      <c r="C15" s="930" t="s">
        <v>76</v>
      </c>
      <c r="D15" s="931" t="s">
        <v>3645</v>
      </c>
      <c r="E15" s="932" t="s">
        <v>77</v>
      </c>
      <c r="F15" s="933" t="s">
        <v>74</v>
      </c>
      <c r="G15" s="934" t="s">
        <v>836</v>
      </c>
      <c r="H15" s="926" t="s">
        <v>3646</v>
      </c>
      <c r="I15" s="926"/>
      <c r="J15" s="926">
        <v>10867</v>
      </c>
      <c r="K15" s="925" t="s">
        <v>3647</v>
      </c>
      <c r="L15" s="925">
        <v>66107</v>
      </c>
      <c r="M15" s="927">
        <v>37865</v>
      </c>
      <c r="N15" s="928">
        <v>40148</v>
      </c>
      <c r="O15" s="927">
        <v>37919</v>
      </c>
      <c r="P15" s="927">
        <v>39752</v>
      </c>
      <c r="Q15" s="927">
        <v>40498</v>
      </c>
      <c r="R15" s="927">
        <v>40498</v>
      </c>
      <c r="S15" s="935" t="s">
        <v>1090</v>
      </c>
      <c r="T15" s="935" t="s">
        <v>859</v>
      </c>
      <c r="U15" s="936">
        <v>1008.3550871559</v>
      </c>
      <c r="V15" s="864"/>
    </row>
    <row r="16" spans="1:22" s="695" customFormat="1" ht="12" customHeight="1">
      <c r="A16" s="929" t="s">
        <v>73</v>
      </c>
      <c r="B16" s="925" t="s">
        <v>817</v>
      </c>
      <c r="C16" s="930" t="s">
        <v>76</v>
      </c>
      <c r="D16" s="931" t="s">
        <v>3648</v>
      </c>
      <c r="E16" s="932" t="s">
        <v>77</v>
      </c>
      <c r="F16" s="933" t="s">
        <v>74</v>
      </c>
      <c r="G16" s="934" t="s">
        <v>839</v>
      </c>
      <c r="H16" s="926" t="s">
        <v>662</v>
      </c>
      <c r="I16" s="926"/>
      <c r="J16" s="926">
        <v>10868</v>
      </c>
      <c r="K16" s="925" t="s">
        <v>3649</v>
      </c>
      <c r="L16" s="925">
        <v>66108</v>
      </c>
      <c r="M16" s="927">
        <v>37865</v>
      </c>
      <c r="N16" s="928">
        <v>40148</v>
      </c>
      <c r="O16" s="927">
        <v>37919</v>
      </c>
      <c r="P16" s="927">
        <v>39752</v>
      </c>
      <c r="Q16" s="927">
        <v>40498</v>
      </c>
      <c r="R16" s="927">
        <v>40498</v>
      </c>
      <c r="S16" s="935" t="s">
        <v>1090</v>
      </c>
      <c r="T16" s="935" t="s">
        <v>859</v>
      </c>
      <c r="U16" s="936">
        <v>1009.3550871559</v>
      </c>
      <c r="V16" s="864"/>
    </row>
    <row r="17" spans="1:22" s="695" customFormat="1" ht="12" customHeight="1">
      <c r="A17" s="929" t="s">
        <v>73</v>
      </c>
      <c r="B17" s="925" t="s">
        <v>817</v>
      </c>
      <c r="C17" s="930" t="s">
        <v>76</v>
      </c>
      <c r="D17" s="931" t="s">
        <v>3650</v>
      </c>
      <c r="E17" s="932" t="s">
        <v>77</v>
      </c>
      <c r="F17" s="933" t="s">
        <v>74</v>
      </c>
      <c r="G17" s="934" t="s">
        <v>841</v>
      </c>
      <c r="H17" s="926" t="s">
        <v>826</v>
      </c>
      <c r="I17" s="926"/>
      <c r="J17" s="926">
        <v>10869</v>
      </c>
      <c r="K17" s="925" t="s">
        <v>3651</v>
      </c>
      <c r="L17" s="925">
        <v>66109</v>
      </c>
      <c r="M17" s="927">
        <v>37865</v>
      </c>
      <c r="N17" s="928">
        <v>40148</v>
      </c>
      <c r="O17" s="927">
        <v>37919</v>
      </c>
      <c r="P17" s="927">
        <v>39752</v>
      </c>
      <c r="Q17" s="927">
        <v>40498</v>
      </c>
      <c r="R17" s="927">
        <v>40498</v>
      </c>
      <c r="S17" s="935" t="s">
        <v>1090</v>
      </c>
      <c r="T17" s="935" t="s">
        <v>859</v>
      </c>
      <c r="U17" s="936">
        <v>1010.3550871559</v>
      </c>
      <c r="V17" s="864"/>
    </row>
    <row r="18" spans="1:22" s="695" customFormat="1" ht="12" customHeight="1">
      <c r="A18" s="929" t="s">
        <v>73</v>
      </c>
      <c r="B18" s="925" t="s">
        <v>817</v>
      </c>
      <c r="C18" s="930" t="s">
        <v>76</v>
      </c>
      <c r="D18" s="931" t="s">
        <v>3652</v>
      </c>
      <c r="E18" s="932" t="s">
        <v>77</v>
      </c>
      <c r="F18" s="933" t="s">
        <v>74</v>
      </c>
      <c r="G18" s="934" t="s">
        <v>843</v>
      </c>
      <c r="H18" s="926" t="s">
        <v>3653</v>
      </c>
      <c r="I18" s="926"/>
      <c r="J18" s="926">
        <v>10870</v>
      </c>
      <c r="K18" s="925" t="s">
        <v>3654</v>
      </c>
      <c r="L18" s="925">
        <v>66110</v>
      </c>
      <c r="M18" s="927">
        <v>37865</v>
      </c>
      <c r="N18" s="928">
        <v>40148</v>
      </c>
      <c r="O18" s="927">
        <v>37919</v>
      </c>
      <c r="P18" s="927">
        <v>39752</v>
      </c>
      <c r="Q18" s="927">
        <v>40498</v>
      </c>
      <c r="R18" s="927">
        <v>40498</v>
      </c>
      <c r="S18" s="935" t="s">
        <v>1090</v>
      </c>
      <c r="T18" s="935" t="s">
        <v>859</v>
      </c>
      <c r="U18" s="936">
        <v>1011.3550871559</v>
      </c>
      <c r="V18" s="864"/>
    </row>
    <row r="19" spans="1:22" s="695" customFormat="1" ht="12" customHeight="1">
      <c r="A19" s="929" t="s">
        <v>73</v>
      </c>
      <c r="B19" s="925" t="s">
        <v>817</v>
      </c>
      <c r="C19" s="930" t="s">
        <v>76</v>
      </c>
      <c r="D19" s="931" t="s">
        <v>3655</v>
      </c>
      <c r="E19" s="932" t="s">
        <v>77</v>
      </c>
      <c r="F19" s="933" t="s">
        <v>74</v>
      </c>
      <c r="G19" s="934" t="s">
        <v>845</v>
      </c>
      <c r="H19" s="926" t="s">
        <v>3656</v>
      </c>
      <c r="I19" s="926"/>
      <c r="J19" s="926">
        <v>10871</v>
      </c>
      <c r="K19" s="925" t="s">
        <v>3657</v>
      </c>
      <c r="L19" s="925">
        <v>66111</v>
      </c>
      <c r="M19" s="927">
        <v>37865</v>
      </c>
      <c r="N19" s="928">
        <v>40148</v>
      </c>
      <c r="O19" s="927">
        <v>37919</v>
      </c>
      <c r="P19" s="927">
        <v>39752</v>
      </c>
      <c r="Q19" s="927">
        <v>40498</v>
      </c>
      <c r="R19" s="927">
        <v>40498</v>
      </c>
      <c r="S19" s="935" t="s">
        <v>1090</v>
      </c>
      <c r="T19" s="935" t="s">
        <v>859</v>
      </c>
      <c r="U19" s="936">
        <v>1012.3550871559</v>
      </c>
      <c r="V19" s="864"/>
    </row>
    <row r="20" spans="1:22" s="695" customFormat="1" ht="12" customHeight="1">
      <c r="A20" s="929" t="s">
        <v>73</v>
      </c>
      <c r="B20" s="925" t="s">
        <v>817</v>
      </c>
      <c r="C20" s="930" t="s">
        <v>76</v>
      </c>
      <c r="D20" s="931" t="s">
        <v>3658</v>
      </c>
      <c r="E20" s="932" t="s">
        <v>77</v>
      </c>
      <c r="F20" s="933" t="s">
        <v>74</v>
      </c>
      <c r="G20" s="934" t="s">
        <v>3659</v>
      </c>
      <c r="H20" s="926" t="s">
        <v>829</v>
      </c>
      <c r="I20" s="926"/>
      <c r="J20" s="926">
        <v>10872</v>
      </c>
      <c r="K20" s="925" t="s">
        <v>3660</v>
      </c>
      <c r="L20" s="925">
        <v>66112</v>
      </c>
      <c r="M20" s="927">
        <v>37865</v>
      </c>
      <c r="N20" s="928">
        <v>40148</v>
      </c>
      <c r="O20" s="927">
        <v>37919</v>
      </c>
      <c r="P20" s="927">
        <v>39752</v>
      </c>
      <c r="Q20" s="927">
        <v>40498</v>
      </c>
      <c r="R20" s="927">
        <v>40498</v>
      </c>
      <c r="S20" s="935" t="s">
        <v>1090</v>
      </c>
      <c r="T20" s="935" t="s">
        <v>859</v>
      </c>
      <c r="U20" s="936">
        <v>1013.3550871559</v>
      </c>
      <c r="V20" s="864"/>
    </row>
    <row r="21" spans="1:22" s="695" customFormat="1" ht="12" customHeight="1">
      <c r="A21" s="929" t="s">
        <v>73</v>
      </c>
      <c r="B21" s="925" t="s">
        <v>817</v>
      </c>
      <c r="C21" s="930" t="s">
        <v>76</v>
      </c>
      <c r="D21" s="931" t="s">
        <v>3661</v>
      </c>
      <c r="E21" s="932" t="s">
        <v>77</v>
      </c>
      <c r="F21" s="933" t="s">
        <v>74</v>
      </c>
      <c r="G21" s="934" t="s">
        <v>3662</v>
      </c>
      <c r="H21" s="926" t="s">
        <v>3663</v>
      </c>
      <c r="I21" s="926"/>
      <c r="J21" s="926">
        <v>10873</v>
      </c>
      <c r="K21" s="925" t="s">
        <v>3664</v>
      </c>
      <c r="L21" s="925">
        <v>66113</v>
      </c>
      <c r="M21" s="927">
        <v>37865</v>
      </c>
      <c r="N21" s="928">
        <v>40148</v>
      </c>
      <c r="O21" s="927">
        <v>37919</v>
      </c>
      <c r="P21" s="927">
        <v>39752</v>
      </c>
      <c r="Q21" s="927">
        <v>40498</v>
      </c>
      <c r="R21" s="927">
        <v>40498</v>
      </c>
      <c r="S21" s="935" t="s">
        <v>1090</v>
      </c>
      <c r="T21" s="935" t="s">
        <v>859</v>
      </c>
      <c r="U21" s="936">
        <v>1014.3550871559</v>
      </c>
      <c r="V21" s="864"/>
    </row>
    <row r="22" spans="1:22" s="695" customFormat="1" ht="12" customHeight="1">
      <c r="A22" s="929" t="s">
        <v>73</v>
      </c>
      <c r="B22" s="925" t="s">
        <v>817</v>
      </c>
      <c r="C22" s="930" t="s">
        <v>76</v>
      </c>
      <c r="D22" s="931" t="s">
        <v>3665</v>
      </c>
      <c r="E22" s="932" t="s">
        <v>77</v>
      </c>
      <c r="F22" s="933" t="s">
        <v>74</v>
      </c>
      <c r="G22" s="934" t="s">
        <v>3666</v>
      </c>
      <c r="H22" s="926" t="s">
        <v>3667</v>
      </c>
      <c r="I22" s="926"/>
      <c r="J22" s="926">
        <v>10874</v>
      </c>
      <c r="K22" s="925" t="s">
        <v>3668</v>
      </c>
      <c r="L22" s="925">
        <v>66114</v>
      </c>
      <c r="M22" s="927">
        <v>37865</v>
      </c>
      <c r="N22" s="928">
        <v>40148</v>
      </c>
      <c r="O22" s="927">
        <v>37919</v>
      </c>
      <c r="P22" s="927">
        <v>39752</v>
      </c>
      <c r="Q22" s="927">
        <v>40498</v>
      </c>
      <c r="R22" s="927">
        <v>40498</v>
      </c>
      <c r="S22" s="935" t="s">
        <v>1090</v>
      </c>
      <c r="T22" s="935" t="s">
        <v>859</v>
      </c>
      <c r="U22" s="936">
        <v>1015.3550871559</v>
      </c>
      <c r="V22" s="864"/>
    </row>
    <row r="23" spans="1:22" s="695" customFormat="1" ht="12" customHeight="1">
      <c r="A23" s="929" t="s">
        <v>73</v>
      </c>
      <c r="B23" s="925" t="s">
        <v>817</v>
      </c>
      <c r="C23" s="930" t="s">
        <v>76</v>
      </c>
      <c r="D23" s="931" t="s">
        <v>3669</v>
      </c>
      <c r="E23" s="932" t="s">
        <v>77</v>
      </c>
      <c r="F23" s="933" t="s">
        <v>74</v>
      </c>
      <c r="G23" s="934" t="s">
        <v>3670</v>
      </c>
      <c r="H23" s="926" t="s">
        <v>3671</v>
      </c>
      <c r="I23" s="926"/>
      <c r="J23" s="926">
        <v>10875</v>
      </c>
      <c r="K23" s="925" t="s">
        <v>3672</v>
      </c>
      <c r="L23" s="925">
        <v>66115</v>
      </c>
      <c r="M23" s="927">
        <v>37865</v>
      </c>
      <c r="N23" s="928">
        <v>40148</v>
      </c>
      <c r="O23" s="927">
        <v>37919</v>
      </c>
      <c r="P23" s="927">
        <v>39752</v>
      </c>
      <c r="Q23" s="927">
        <v>40498</v>
      </c>
      <c r="R23" s="927">
        <v>40498</v>
      </c>
      <c r="S23" s="935" t="s">
        <v>1090</v>
      </c>
      <c r="T23" s="935" t="s">
        <v>859</v>
      </c>
      <c r="U23" s="936">
        <v>1016.3550871559</v>
      </c>
      <c r="V23" s="864"/>
    </row>
    <row r="24" spans="1:22" s="695" customFormat="1" ht="12" customHeight="1">
      <c r="A24" s="929" t="s">
        <v>73</v>
      </c>
      <c r="B24" s="925" t="s">
        <v>817</v>
      </c>
      <c r="C24" s="930" t="s">
        <v>76</v>
      </c>
      <c r="D24" s="931" t="s">
        <v>3673</v>
      </c>
      <c r="E24" s="932" t="s">
        <v>77</v>
      </c>
      <c r="F24" s="933" t="s">
        <v>74</v>
      </c>
      <c r="G24" s="934" t="s">
        <v>876</v>
      </c>
      <c r="H24" s="926" t="s">
        <v>630</v>
      </c>
      <c r="I24" s="926"/>
      <c r="J24" s="926">
        <v>10876</v>
      </c>
      <c r="K24" s="925" t="s">
        <v>3674</v>
      </c>
      <c r="L24" s="925">
        <v>66116</v>
      </c>
      <c r="M24" s="927">
        <v>37865</v>
      </c>
      <c r="N24" s="928">
        <v>40148</v>
      </c>
      <c r="O24" s="927">
        <v>37919</v>
      </c>
      <c r="P24" s="927">
        <v>39752</v>
      </c>
      <c r="Q24" s="927">
        <v>40498</v>
      </c>
      <c r="R24" s="927">
        <v>40498</v>
      </c>
      <c r="S24" s="935" t="s">
        <v>1090</v>
      </c>
      <c r="T24" s="935" t="s">
        <v>859</v>
      </c>
      <c r="U24" s="936">
        <v>1017.3550871559</v>
      </c>
      <c r="V24" s="864"/>
    </row>
    <row r="25" spans="1:22" s="695" customFormat="1" ht="12" customHeight="1">
      <c r="A25" s="929" t="s">
        <v>73</v>
      </c>
      <c r="B25" s="925" t="s">
        <v>817</v>
      </c>
      <c r="C25" s="930" t="s">
        <v>76</v>
      </c>
      <c r="D25" s="931" t="s">
        <v>3675</v>
      </c>
      <c r="E25" s="932" t="s">
        <v>77</v>
      </c>
      <c r="F25" s="933" t="s">
        <v>74</v>
      </c>
      <c r="G25" s="934" t="s">
        <v>816</v>
      </c>
      <c r="H25" s="926" t="s">
        <v>663</v>
      </c>
      <c r="I25" s="926"/>
      <c r="J25" s="926">
        <v>10877</v>
      </c>
      <c r="K25" s="925" t="s">
        <v>3676</v>
      </c>
      <c r="L25" s="925">
        <v>66117</v>
      </c>
      <c r="M25" s="927">
        <v>37865</v>
      </c>
      <c r="N25" s="928">
        <v>40148</v>
      </c>
      <c r="O25" s="927">
        <v>37919</v>
      </c>
      <c r="P25" s="927">
        <v>39752</v>
      </c>
      <c r="Q25" s="927">
        <v>40498</v>
      </c>
      <c r="R25" s="927">
        <v>40498</v>
      </c>
      <c r="S25" s="935" t="s">
        <v>1090</v>
      </c>
      <c r="T25" s="935" t="s">
        <v>859</v>
      </c>
      <c r="U25" s="936">
        <v>1018.3550871559</v>
      </c>
      <c r="V25" s="864"/>
    </row>
    <row r="26" spans="1:22" s="695" customFormat="1" ht="12" customHeight="1">
      <c r="A26" s="929" t="s">
        <v>73</v>
      </c>
      <c r="B26" s="925" t="s">
        <v>817</v>
      </c>
      <c r="C26" s="930" t="s">
        <v>76</v>
      </c>
      <c r="D26" s="931" t="s">
        <v>3677</v>
      </c>
      <c r="E26" s="932" t="s">
        <v>77</v>
      </c>
      <c r="F26" s="933" t="s">
        <v>74</v>
      </c>
      <c r="G26" s="934" t="s">
        <v>120</v>
      </c>
      <c r="H26" s="926" t="s">
        <v>834</v>
      </c>
      <c r="I26" s="926"/>
      <c r="J26" s="926">
        <v>10878</v>
      </c>
      <c r="K26" s="925" t="s">
        <v>3678</v>
      </c>
      <c r="L26" s="925">
        <v>66118</v>
      </c>
      <c r="M26" s="927">
        <v>37865</v>
      </c>
      <c r="N26" s="928">
        <v>40148</v>
      </c>
      <c r="O26" s="927">
        <v>37919</v>
      </c>
      <c r="P26" s="927">
        <v>39752</v>
      </c>
      <c r="Q26" s="927">
        <v>40498</v>
      </c>
      <c r="R26" s="927">
        <v>40498</v>
      </c>
      <c r="S26" s="935" t="s">
        <v>1090</v>
      </c>
      <c r="T26" s="935" t="s">
        <v>859</v>
      </c>
      <c r="U26" s="936">
        <v>1019.3550871559</v>
      </c>
      <c r="V26" s="864"/>
    </row>
    <row r="27" spans="1:22" s="695" customFormat="1" ht="12" customHeight="1">
      <c r="A27" s="929" t="s">
        <v>73</v>
      </c>
      <c r="B27" s="925" t="s">
        <v>817</v>
      </c>
      <c r="C27" s="930" t="s">
        <v>76</v>
      </c>
      <c r="D27" s="931" t="s">
        <v>3679</v>
      </c>
      <c r="E27" s="932" t="s">
        <v>77</v>
      </c>
      <c r="F27" s="933" t="s">
        <v>74</v>
      </c>
      <c r="G27" s="934" t="s">
        <v>1197</v>
      </c>
      <c r="H27" s="926" t="s">
        <v>837</v>
      </c>
      <c r="I27" s="926"/>
      <c r="J27" s="926">
        <v>10879</v>
      </c>
      <c r="K27" s="925" t="s">
        <v>3680</v>
      </c>
      <c r="L27" s="925">
        <v>66119</v>
      </c>
      <c r="M27" s="927">
        <v>37865</v>
      </c>
      <c r="N27" s="928">
        <v>40148</v>
      </c>
      <c r="O27" s="927">
        <v>37919</v>
      </c>
      <c r="P27" s="927">
        <v>39752</v>
      </c>
      <c r="Q27" s="927">
        <v>40498</v>
      </c>
      <c r="R27" s="927">
        <v>40498</v>
      </c>
      <c r="S27" s="935" t="s">
        <v>1090</v>
      </c>
      <c r="T27" s="935" t="s">
        <v>859</v>
      </c>
      <c r="U27" s="936">
        <v>1020.3550871559</v>
      </c>
      <c r="V27" s="864"/>
    </row>
    <row r="28" spans="1:22" s="695" customFormat="1" ht="12" customHeight="1">
      <c r="A28" s="929" t="s">
        <v>73</v>
      </c>
      <c r="B28" s="925" t="s">
        <v>817</v>
      </c>
      <c r="C28" s="930" t="s">
        <v>76</v>
      </c>
      <c r="D28" s="931" t="s">
        <v>3681</v>
      </c>
      <c r="E28" s="932" t="s">
        <v>77</v>
      </c>
      <c r="F28" s="933" t="s">
        <v>74</v>
      </c>
      <c r="G28" s="934" t="s">
        <v>3682</v>
      </c>
      <c r="H28" s="926" t="s">
        <v>3683</v>
      </c>
      <c r="I28" s="926"/>
      <c r="J28" s="926">
        <v>10880</v>
      </c>
      <c r="K28" s="925" t="s">
        <v>3684</v>
      </c>
      <c r="L28" s="925">
        <v>66120</v>
      </c>
      <c r="M28" s="927">
        <v>37865</v>
      </c>
      <c r="N28" s="928">
        <v>40148</v>
      </c>
      <c r="O28" s="927">
        <v>37919</v>
      </c>
      <c r="P28" s="927">
        <v>39752</v>
      </c>
      <c r="Q28" s="927">
        <v>40498</v>
      </c>
      <c r="R28" s="927">
        <v>40498</v>
      </c>
      <c r="S28" s="935" t="s">
        <v>1090</v>
      </c>
      <c r="T28" s="935" t="s">
        <v>859</v>
      </c>
      <c r="U28" s="936">
        <v>1021.3550871559</v>
      </c>
      <c r="V28" s="864"/>
    </row>
    <row r="29" spans="1:22" s="695" customFormat="1" ht="12" customHeight="1">
      <c r="A29" s="929" t="s">
        <v>73</v>
      </c>
      <c r="B29" s="925" t="s">
        <v>817</v>
      </c>
      <c r="C29" s="930" t="s">
        <v>76</v>
      </c>
      <c r="D29" s="931" t="s">
        <v>3685</v>
      </c>
      <c r="E29" s="932" t="s">
        <v>77</v>
      </c>
      <c r="F29" s="933" t="s">
        <v>74</v>
      </c>
      <c r="G29" s="934" t="s">
        <v>1198</v>
      </c>
      <c r="H29" s="926" t="s">
        <v>3686</v>
      </c>
      <c r="I29" s="926"/>
      <c r="J29" s="926">
        <v>10881</v>
      </c>
      <c r="K29" s="925" t="s">
        <v>3687</v>
      </c>
      <c r="L29" s="925">
        <v>66121</v>
      </c>
      <c r="M29" s="927">
        <v>37865</v>
      </c>
      <c r="N29" s="928">
        <v>40148</v>
      </c>
      <c r="O29" s="927">
        <v>37919</v>
      </c>
      <c r="P29" s="927">
        <v>39752</v>
      </c>
      <c r="Q29" s="927">
        <v>40498</v>
      </c>
      <c r="R29" s="927">
        <v>40498</v>
      </c>
      <c r="S29" s="935" t="s">
        <v>1090</v>
      </c>
      <c r="T29" s="935" t="s">
        <v>859</v>
      </c>
      <c r="U29" s="936">
        <v>1022.3550871559</v>
      </c>
      <c r="V29" s="864"/>
    </row>
    <row r="30" spans="1:22" s="695" customFormat="1" ht="12" customHeight="1">
      <c r="A30" s="929" t="s">
        <v>73</v>
      </c>
      <c r="B30" s="925" t="s">
        <v>817</v>
      </c>
      <c r="C30" s="930" t="s">
        <v>76</v>
      </c>
      <c r="D30" s="931" t="s">
        <v>3688</v>
      </c>
      <c r="E30" s="932" t="s">
        <v>77</v>
      </c>
      <c r="F30" s="933" t="s">
        <v>74</v>
      </c>
      <c r="G30" s="934" t="s">
        <v>1199</v>
      </c>
      <c r="H30" s="926" t="s">
        <v>3689</v>
      </c>
      <c r="I30" s="926"/>
      <c r="J30" s="926">
        <v>10882</v>
      </c>
      <c r="K30" s="925" t="s">
        <v>3690</v>
      </c>
      <c r="L30" s="925">
        <v>66122</v>
      </c>
      <c r="M30" s="927">
        <v>37865</v>
      </c>
      <c r="N30" s="928">
        <v>40148</v>
      </c>
      <c r="O30" s="927">
        <v>37919</v>
      </c>
      <c r="P30" s="927">
        <v>39752</v>
      </c>
      <c r="Q30" s="927">
        <v>40498</v>
      </c>
      <c r="R30" s="927">
        <v>40498</v>
      </c>
      <c r="S30" s="935" t="s">
        <v>1090</v>
      </c>
      <c r="T30" s="935" t="s">
        <v>859</v>
      </c>
      <c r="U30" s="936">
        <v>1023.3550871559</v>
      </c>
      <c r="V30" s="864"/>
    </row>
    <row r="31" spans="1:22" s="695" customFormat="1" ht="12" customHeight="1">
      <c r="A31" s="929" t="s">
        <v>73</v>
      </c>
      <c r="B31" s="925" t="s">
        <v>817</v>
      </c>
      <c r="C31" s="930" t="s">
        <v>76</v>
      </c>
      <c r="D31" s="931" t="s">
        <v>3691</v>
      </c>
      <c r="E31" s="932" t="s">
        <v>77</v>
      </c>
      <c r="F31" s="933" t="s">
        <v>74</v>
      </c>
      <c r="G31" s="934" t="s">
        <v>3692</v>
      </c>
      <c r="H31" s="926" t="s">
        <v>3693</v>
      </c>
      <c r="I31" s="926"/>
      <c r="J31" s="926">
        <v>10883</v>
      </c>
      <c r="K31" s="925" t="s">
        <v>3694</v>
      </c>
      <c r="L31" s="925">
        <v>66123</v>
      </c>
      <c r="M31" s="927">
        <v>37865</v>
      </c>
      <c r="N31" s="928">
        <v>40148</v>
      </c>
      <c r="O31" s="927">
        <v>37919</v>
      </c>
      <c r="P31" s="927">
        <v>39752</v>
      </c>
      <c r="Q31" s="927">
        <v>40498</v>
      </c>
      <c r="R31" s="927">
        <v>40498</v>
      </c>
      <c r="S31" s="935" t="s">
        <v>1090</v>
      </c>
      <c r="T31" s="935" t="s">
        <v>859</v>
      </c>
      <c r="U31" s="936">
        <v>1024.3550871559</v>
      </c>
      <c r="V31" s="864"/>
    </row>
    <row r="32" spans="1:22" s="695" customFormat="1" ht="12" customHeight="1">
      <c r="A32" s="929" t="s">
        <v>73</v>
      </c>
      <c r="B32" s="925" t="s">
        <v>817</v>
      </c>
      <c r="C32" s="930" t="s">
        <v>76</v>
      </c>
      <c r="D32" s="931" t="s">
        <v>3695</v>
      </c>
      <c r="E32" s="932" t="s">
        <v>77</v>
      </c>
      <c r="F32" s="933" t="s">
        <v>74</v>
      </c>
      <c r="G32" s="934" t="s">
        <v>3696</v>
      </c>
      <c r="H32" s="926" t="s">
        <v>3697</v>
      </c>
      <c r="I32" s="926"/>
      <c r="J32" s="926">
        <v>10884</v>
      </c>
      <c r="K32" s="925" t="s">
        <v>3698</v>
      </c>
      <c r="L32" s="925">
        <v>66124</v>
      </c>
      <c r="M32" s="927">
        <v>37865</v>
      </c>
      <c r="N32" s="928">
        <v>40148</v>
      </c>
      <c r="O32" s="927">
        <v>37919</v>
      </c>
      <c r="P32" s="927">
        <v>39752</v>
      </c>
      <c r="Q32" s="927">
        <v>40498</v>
      </c>
      <c r="R32" s="927">
        <v>40498</v>
      </c>
      <c r="S32" s="935" t="s">
        <v>1090</v>
      </c>
      <c r="T32" s="935" t="s">
        <v>859</v>
      </c>
      <c r="U32" s="936">
        <v>1025.3550871559</v>
      </c>
      <c r="V32" s="864"/>
    </row>
    <row r="33" spans="1:22" s="695" customFormat="1" ht="12" customHeight="1">
      <c r="A33" s="929" t="s">
        <v>73</v>
      </c>
      <c r="B33" s="925" t="s">
        <v>817</v>
      </c>
      <c r="C33" s="930" t="s">
        <v>76</v>
      </c>
      <c r="D33" s="931" t="s">
        <v>3699</v>
      </c>
      <c r="E33" s="932" t="s">
        <v>77</v>
      </c>
      <c r="F33" s="933" t="s">
        <v>74</v>
      </c>
      <c r="G33" s="934" t="s">
        <v>3700</v>
      </c>
      <c r="H33" s="926" t="s">
        <v>3701</v>
      </c>
      <c r="I33" s="926"/>
      <c r="J33" s="926">
        <v>10885</v>
      </c>
      <c r="K33" s="925" t="s">
        <v>3702</v>
      </c>
      <c r="L33" s="925">
        <v>66125</v>
      </c>
      <c r="M33" s="927">
        <v>37865</v>
      </c>
      <c r="N33" s="928">
        <v>40148</v>
      </c>
      <c r="O33" s="927">
        <v>37919</v>
      </c>
      <c r="P33" s="927">
        <v>39752</v>
      </c>
      <c r="Q33" s="927">
        <v>40498</v>
      </c>
      <c r="R33" s="927">
        <v>40498</v>
      </c>
      <c r="S33" s="935" t="s">
        <v>1090</v>
      </c>
      <c r="T33" s="935" t="s">
        <v>859</v>
      </c>
      <c r="U33" s="936">
        <v>1026.3550871559</v>
      </c>
      <c r="V33" s="864"/>
    </row>
    <row r="34" spans="1:22" s="695" customFormat="1" ht="12" customHeight="1">
      <c r="A34" s="929" t="s">
        <v>73</v>
      </c>
      <c r="B34" s="925" t="s">
        <v>817</v>
      </c>
      <c r="C34" s="930" t="s">
        <v>76</v>
      </c>
      <c r="D34" s="931" t="s">
        <v>3703</v>
      </c>
      <c r="E34" s="932" t="s">
        <v>77</v>
      </c>
      <c r="F34" s="933" t="s">
        <v>74</v>
      </c>
      <c r="G34" s="934" t="s">
        <v>3704</v>
      </c>
      <c r="H34" s="926" t="s">
        <v>3705</v>
      </c>
      <c r="I34" s="926"/>
      <c r="J34" s="926">
        <v>10886</v>
      </c>
      <c r="K34" s="925" t="s">
        <v>3706</v>
      </c>
      <c r="L34" s="925">
        <v>66126</v>
      </c>
      <c r="M34" s="927">
        <v>37865</v>
      </c>
      <c r="N34" s="928">
        <v>40148</v>
      </c>
      <c r="O34" s="927">
        <v>37919</v>
      </c>
      <c r="P34" s="927">
        <v>39752</v>
      </c>
      <c r="Q34" s="927">
        <v>40498</v>
      </c>
      <c r="R34" s="927">
        <v>40498</v>
      </c>
      <c r="S34" s="935" t="s">
        <v>1090</v>
      </c>
      <c r="T34" s="935" t="s">
        <v>859</v>
      </c>
      <c r="U34" s="936">
        <v>1027.3550871559</v>
      </c>
      <c r="V34" s="864"/>
    </row>
    <row r="35" spans="1:22" s="695" customFormat="1" ht="12" customHeight="1">
      <c r="A35" s="929" t="s">
        <v>73</v>
      </c>
      <c r="B35" s="925" t="s">
        <v>817</v>
      </c>
      <c r="C35" s="930" t="s">
        <v>76</v>
      </c>
      <c r="D35" s="931" t="s">
        <v>3707</v>
      </c>
      <c r="E35" s="932" t="s">
        <v>77</v>
      </c>
      <c r="F35" s="933" t="s">
        <v>74</v>
      </c>
      <c r="G35" s="934" t="s">
        <v>3708</v>
      </c>
      <c r="H35" s="926" t="s">
        <v>3709</v>
      </c>
      <c r="I35" s="926"/>
      <c r="J35" s="926">
        <v>10887</v>
      </c>
      <c r="K35" s="925" t="s">
        <v>3710</v>
      </c>
      <c r="L35" s="925">
        <v>66127</v>
      </c>
      <c r="M35" s="927">
        <v>37865</v>
      </c>
      <c r="N35" s="928">
        <v>40148</v>
      </c>
      <c r="O35" s="927">
        <v>37919</v>
      </c>
      <c r="P35" s="927">
        <v>39752</v>
      </c>
      <c r="Q35" s="927">
        <v>40498</v>
      </c>
      <c r="R35" s="927">
        <v>40498</v>
      </c>
      <c r="S35" s="935" t="s">
        <v>1090</v>
      </c>
      <c r="T35" s="935" t="s">
        <v>859</v>
      </c>
      <c r="U35" s="936">
        <v>1028.3550871559</v>
      </c>
      <c r="V35" s="864"/>
    </row>
    <row r="36" spans="1:22" s="695" customFormat="1" ht="12" customHeight="1">
      <c r="A36" s="929" t="s">
        <v>73</v>
      </c>
      <c r="B36" s="925" t="s">
        <v>817</v>
      </c>
      <c r="C36" s="930" t="s">
        <v>76</v>
      </c>
      <c r="D36" s="931" t="s">
        <v>3711</v>
      </c>
      <c r="E36" s="932" t="s">
        <v>77</v>
      </c>
      <c r="F36" s="933" t="s">
        <v>74</v>
      </c>
      <c r="G36" s="934" t="s">
        <v>3712</v>
      </c>
      <c r="H36" s="926" t="s">
        <v>3713</v>
      </c>
      <c r="I36" s="926"/>
      <c r="J36" s="926">
        <v>10888</v>
      </c>
      <c r="K36" s="925" t="s">
        <v>3714</v>
      </c>
      <c r="L36" s="925">
        <v>66128</v>
      </c>
      <c r="M36" s="927">
        <v>37865</v>
      </c>
      <c r="N36" s="928">
        <v>40148</v>
      </c>
      <c r="O36" s="927">
        <v>37919</v>
      </c>
      <c r="P36" s="927">
        <v>39752</v>
      </c>
      <c r="Q36" s="927">
        <v>40498</v>
      </c>
      <c r="R36" s="927">
        <v>40498</v>
      </c>
      <c r="S36" s="935" t="s">
        <v>1090</v>
      </c>
      <c r="T36" s="935" t="s">
        <v>859</v>
      </c>
      <c r="U36" s="936">
        <v>1029.3550871559</v>
      </c>
      <c r="V36" s="864"/>
    </row>
    <row r="37" spans="1:22" s="695" customFormat="1" ht="12" customHeight="1">
      <c r="A37" s="929" t="s">
        <v>73</v>
      </c>
      <c r="B37" s="925" t="s">
        <v>817</v>
      </c>
      <c r="C37" s="930" t="s">
        <v>76</v>
      </c>
      <c r="D37" s="931" t="s">
        <v>3715</v>
      </c>
      <c r="E37" s="932" t="s">
        <v>77</v>
      </c>
      <c r="F37" s="933" t="s">
        <v>74</v>
      </c>
      <c r="G37" s="934" t="s">
        <v>3716</v>
      </c>
      <c r="H37" s="926" t="s">
        <v>3717</v>
      </c>
      <c r="I37" s="926"/>
      <c r="J37" s="926">
        <v>10889</v>
      </c>
      <c r="K37" s="925" t="s">
        <v>3718</v>
      </c>
      <c r="L37" s="925">
        <v>66129</v>
      </c>
      <c r="M37" s="927">
        <v>37865</v>
      </c>
      <c r="N37" s="928">
        <v>40148</v>
      </c>
      <c r="O37" s="927">
        <v>37919</v>
      </c>
      <c r="P37" s="927">
        <v>39752</v>
      </c>
      <c r="Q37" s="927">
        <v>40498</v>
      </c>
      <c r="R37" s="927">
        <v>40498</v>
      </c>
      <c r="S37" s="935" t="s">
        <v>1090</v>
      </c>
      <c r="T37" s="935" t="s">
        <v>859</v>
      </c>
      <c r="U37" s="936">
        <v>1030.3550871559</v>
      </c>
      <c r="V37" s="864"/>
    </row>
    <row r="38" spans="1:22" s="695" customFormat="1" ht="12" customHeight="1">
      <c r="A38" s="929" t="s">
        <v>73</v>
      </c>
      <c r="B38" s="925" t="s">
        <v>817</v>
      </c>
      <c r="C38" s="930" t="s">
        <v>76</v>
      </c>
      <c r="D38" s="931" t="s">
        <v>3719</v>
      </c>
      <c r="E38" s="932" t="s">
        <v>77</v>
      </c>
      <c r="F38" s="933" t="s">
        <v>74</v>
      </c>
      <c r="G38" s="934" t="s">
        <v>3720</v>
      </c>
      <c r="H38" s="926" t="s">
        <v>3721</v>
      </c>
      <c r="I38" s="926"/>
      <c r="J38" s="926">
        <v>10890</v>
      </c>
      <c r="K38" s="925" t="s">
        <v>3722</v>
      </c>
      <c r="L38" s="925">
        <v>66130</v>
      </c>
      <c r="M38" s="927">
        <v>37865</v>
      </c>
      <c r="N38" s="928">
        <v>40148</v>
      </c>
      <c r="O38" s="927">
        <v>37919</v>
      </c>
      <c r="P38" s="927">
        <v>39752</v>
      </c>
      <c r="Q38" s="927">
        <v>40498</v>
      </c>
      <c r="R38" s="927">
        <v>40498</v>
      </c>
      <c r="S38" s="935" t="s">
        <v>1090</v>
      </c>
      <c r="T38" s="935" t="s">
        <v>859</v>
      </c>
      <c r="U38" s="936">
        <v>1031.3550871559</v>
      </c>
      <c r="V38" s="864"/>
    </row>
    <row r="39" spans="1:22" s="695" customFormat="1" ht="12" customHeight="1">
      <c r="A39" s="929" t="s">
        <v>73</v>
      </c>
      <c r="B39" s="925" t="s">
        <v>817</v>
      </c>
      <c r="C39" s="930" t="s">
        <v>76</v>
      </c>
      <c r="D39" s="931" t="s">
        <v>3723</v>
      </c>
      <c r="E39" s="932" t="s">
        <v>77</v>
      </c>
      <c r="F39" s="933" t="s">
        <v>74</v>
      </c>
      <c r="G39" s="934" t="s">
        <v>3724</v>
      </c>
      <c r="H39" s="926" t="s">
        <v>3725</v>
      </c>
      <c r="I39" s="926"/>
      <c r="J39" s="926">
        <v>10891</v>
      </c>
      <c r="K39" s="925" t="s">
        <v>3726</v>
      </c>
      <c r="L39" s="925">
        <v>66131</v>
      </c>
      <c r="M39" s="927">
        <v>37865</v>
      </c>
      <c r="N39" s="928">
        <v>40148</v>
      </c>
      <c r="O39" s="927">
        <v>37919</v>
      </c>
      <c r="P39" s="927">
        <v>39752</v>
      </c>
      <c r="Q39" s="927">
        <v>40498</v>
      </c>
      <c r="R39" s="927">
        <v>40498</v>
      </c>
      <c r="S39" s="935" t="s">
        <v>1090</v>
      </c>
      <c r="T39" s="935" t="s">
        <v>859</v>
      </c>
      <c r="U39" s="936">
        <v>1032.3550871559</v>
      </c>
      <c r="V39" s="864"/>
    </row>
    <row r="40" spans="1:22" s="695" customFormat="1" ht="12" customHeight="1">
      <c r="A40" s="929" t="s">
        <v>73</v>
      </c>
      <c r="B40" s="925" t="s">
        <v>817</v>
      </c>
      <c r="C40" s="930" t="s">
        <v>76</v>
      </c>
      <c r="D40" s="931" t="s">
        <v>3727</v>
      </c>
      <c r="E40" s="932" t="s">
        <v>77</v>
      </c>
      <c r="F40" s="933" t="s">
        <v>74</v>
      </c>
      <c r="G40" s="934" t="s">
        <v>3728</v>
      </c>
      <c r="H40" s="926" t="s">
        <v>3729</v>
      </c>
      <c r="I40" s="926"/>
      <c r="J40" s="926">
        <v>10892</v>
      </c>
      <c r="K40" s="925" t="s">
        <v>3730</v>
      </c>
      <c r="L40" s="925">
        <v>66132</v>
      </c>
      <c r="M40" s="927">
        <v>37865</v>
      </c>
      <c r="N40" s="928">
        <v>40148</v>
      </c>
      <c r="O40" s="927">
        <v>37919</v>
      </c>
      <c r="P40" s="927">
        <v>39752</v>
      </c>
      <c r="Q40" s="927">
        <v>40498</v>
      </c>
      <c r="R40" s="927">
        <v>40498</v>
      </c>
      <c r="S40" s="935" t="s">
        <v>1090</v>
      </c>
      <c r="T40" s="935" t="s">
        <v>859</v>
      </c>
      <c r="U40" s="936">
        <v>1033.3550871559</v>
      </c>
      <c r="V40" s="864"/>
    </row>
    <row r="41" spans="1:22" s="695" customFormat="1" ht="12" customHeight="1">
      <c r="A41" s="929" t="s">
        <v>73</v>
      </c>
      <c r="B41" s="925" t="s">
        <v>817</v>
      </c>
      <c r="C41" s="930" t="s">
        <v>76</v>
      </c>
      <c r="D41" s="931" t="s">
        <v>3731</v>
      </c>
      <c r="E41" s="932" t="s">
        <v>77</v>
      </c>
      <c r="F41" s="933" t="s">
        <v>74</v>
      </c>
      <c r="G41" s="934" t="s">
        <v>3732</v>
      </c>
      <c r="H41" s="926" t="s">
        <v>3733</v>
      </c>
      <c r="I41" s="926"/>
      <c r="J41" s="926">
        <v>10893</v>
      </c>
      <c r="K41" s="925" t="s">
        <v>3734</v>
      </c>
      <c r="L41" s="925">
        <v>66133</v>
      </c>
      <c r="M41" s="927">
        <v>37865</v>
      </c>
      <c r="N41" s="928">
        <v>40148</v>
      </c>
      <c r="O41" s="927">
        <v>37919</v>
      </c>
      <c r="P41" s="927">
        <v>39752</v>
      </c>
      <c r="Q41" s="927">
        <v>40498</v>
      </c>
      <c r="R41" s="927">
        <v>40498</v>
      </c>
      <c r="S41" s="935" t="s">
        <v>1090</v>
      </c>
      <c r="T41" s="935" t="s">
        <v>859</v>
      </c>
      <c r="U41" s="936">
        <v>1034.3550871559</v>
      </c>
      <c r="V41" s="864"/>
    </row>
    <row r="42" spans="1:22" s="695" customFormat="1" ht="12" customHeight="1">
      <c r="A42" s="929" t="s">
        <v>73</v>
      </c>
      <c r="B42" s="925" t="s">
        <v>817</v>
      </c>
      <c r="C42" s="930" t="s">
        <v>76</v>
      </c>
      <c r="D42" s="931" t="s">
        <v>3735</v>
      </c>
      <c r="E42" s="932" t="s">
        <v>77</v>
      </c>
      <c r="F42" s="933" t="s">
        <v>74</v>
      </c>
      <c r="G42" s="934" t="s">
        <v>3736</v>
      </c>
      <c r="H42" s="926" t="s">
        <v>3737</v>
      </c>
      <c r="I42" s="926"/>
      <c r="J42" s="926">
        <v>10894</v>
      </c>
      <c r="K42" s="925" t="s">
        <v>3738</v>
      </c>
      <c r="L42" s="925">
        <v>66134</v>
      </c>
      <c r="M42" s="927">
        <v>37865</v>
      </c>
      <c r="N42" s="928">
        <v>40148</v>
      </c>
      <c r="O42" s="927">
        <v>37919</v>
      </c>
      <c r="P42" s="927">
        <v>39752</v>
      </c>
      <c r="Q42" s="927">
        <v>40498</v>
      </c>
      <c r="R42" s="927">
        <v>40498</v>
      </c>
      <c r="S42" s="935" t="s">
        <v>1090</v>
      </c>
      <c r="T42" s="935" t="s">
        <v>859</v>
      </c>
      <c r="U42" s="936">
        <v>1035.3550871559</v>
      </c>
      <c r="V42" s="864"/>
    </row>
    <row r="43" spans="1:22" s="695" customFormat="1" ht="12" customHeight="1">
      <c r="A43" s="929" t="s">
        <v>73</v>
      </c>
      <c r="B43" s="925" t="s">
        <v>817</v>
      </c>
      <c r="C43" s="930" t="s">
        <v>76</v>
      </c>
      <c r="D43" s="931" t="s">
        <v>3739</v>
      </c>
      <c r="E43" s="932" t="s">
        <v>77</v>
      </c>
      <c r="F43" s="933" t="s">
        <v>74</v>
      </c>
      <c r="G43" s="934" t="s">
        <v>3740</v>
      </c>
      <c r="H43" s="926" t="s">
        <v>3741</v>
      </c>
      <c r="I43" s="926"/>
      <c r="J43" s="926">
        <v>10895</v>
      </c>
      <c r="K43" s="925" t="s">
        <v>3742</v>
      </c>
      <c r="L43" s="925">
        <v>66135</v>
      </c>
      <c r="M43" s="927">
        <v>37865</v>
      </c>
      <c r="N43" s="928">
        <v>40148</v>
      </c>
      <c r="O43" s="927">
        <v>37919</v>
      </c>
      <c r="P43" s="927">
        <v>39752</v>
      </c>
      <c r="Q43" s="927">
        <v>40498</v>
      </c>
      <c r="R43" s="927">
        <v>40498</v>
      </c>
      <c r="S43" s="935" t="s">
        <v>1090</v>
      </c>
      <c r="T43" s="935" t="s">
        <v>859</v>
      </c>
      <c r="U43" s="936">
        <v>1036.3550871559</v>
      </c>
      <c r="V43" s="864"/>
    </row>
    <row r="44" spans="1:22" s="695" customFormat="1" ht="12" customHeight="1">
      <c r="A44" s="929" t="s">
        <v>73</v>
      </c>
      <c r="B44" s="925" t="s">
        <v>817</v>
      </c>
      <c r="C44" s="930" t="s">
        <v>76</v>
      </c>
      <c r="D44" s="931" t="s">
        <v>3743</v>
      </c>
      <c r="E44" s="932" t="s">
        <v>77</v>
      </c>
      <c r="F44" s="933" t="s">
        <v>74</v>
      </c>
      <c r="G44" s="934" t="s">
        <v>3744</v>
      </c>
      <c r="H44" s="926" t="s">
        <v>3745</v>
      </c>
      <c r="I44" s="926"/>
      <c r="J44" s="926">
        <v>10896</v>
      </c>
      <c r="K44" s="925" t="s">
        <v>3746</v>
      </c>
      <c r="L44" s="925">
        <v>66136</v>
      </c>
      <c r="M44" s="927">
        <v>37865</v>
      </c>
      <c r="N44" s="928">
        <v>40148</v>
      </c>
      <c r="O44" s="927">
        <v>37919</v>
      </c>
      <c r="P44" s="927">
        <v>39752</v>
      </c>
      <c r="Q44" s="927">
        <v>40498</v>
      </c>
      <c r="R44" s="927">
        <v>40498</v>
      </c>
      <c r="S44" s="935" t="s">
        <v>1090</v>
      </c>
      <c r="T44" s="935" t="s">
        <v>859</v>
      </c>
      <c r="U44" s="936">
        <v>1037.3550871559</v>
      </c>
      <c r="V44" s="864"/>
    </row>
    <row r="45" spans="1:22" s="695" customFormat="1" ht="12" customHeight="1">
      <c r="A45" s="929" t="s">
        <v>73</v>
      </c>
      <c r="B45" s="925" t="s">
        <v>817</v>
      </c>
      <c r="C45" s="930" t="s">
        <v>76</v>
      </c>
      <c r="D45" s="931" t="s">
        <v>3747</v>
      </c>
      <c r="E45" s="932" t="s">
        <v>77</v>
      </c>
      <c r="F45" s="933" t="s">
        <v>74</v>
      </c>
      <c r="G45" s="934" t="s">
        <v>3748</v>
      </c>
      <c r="H45" s="926" t="s">
        <v>3749</v>
      </c>
      <c r="I45" s="926"/>
      <c r="J45" s="926">
        <v>10897</v>
      </c>
      <c r="K45" s="925" t="s">
        <v>3750</v>
      </c>
      <c r="L45" s="925">
        <v>66137</v>
      </c>
      <c r="M45" s="927">
        <v>37865</v>
      </c>
      <c r="N45" s="928">
        <v>40148</v>
      </c>
      <c r="O45" s="927">
        <v>37919</v>
      </c>
      <c r="P45" s="927">
        <v>39752</v>
      </c>
      <c r="Q45" s="927">
        <v>40498</v>
      </c>
      <c r="R45" s="927">
        <v>40498</v>
      </c>
      <c r="S45" s="935" t="s">
        <v>1090</v>
      </c>
      <c r="T45" s="935" t="s">
        <v>859</v>
      </c>
      <c r="U45" s="936">
        <v>1038.3550871559</v>
      </c>
      <c r="V45" s="864"/>
    </row>
    <row r="46" spans="1:22" s="695" customFormat="1" ht="12" customHeight="1">
      <c r="A46" s="929" t="s">
        <v>73</v>
      </c>
      <c r="B46" s="925" t="s">
        <v>817</v>
      </c>
      <c r="C46" s="930" t="s">
        <v>76</v>
      </c>
      <c r="D46" s="931" t="s">
        <v>3751</v>
      </c>
      <c r="E46" s="932" t="s">
        <v>77</v>
      </c>
      <c r="F46" s="933" t="s">
        <v>74</v>
      </c>
      <c r="G46" s="934" t="s">
        <v>3752</v>
      </c>
      <c r="H46" s="926" t="s">
        <v>639</v>
      </c>
      <c r="I46" s="926"/>
      <c r="J46" s="926">
        <v>10898</v>
      </c>
      <c r="K46" s="925" t="s">
        <v>3753</v>
      </c>
      <c r="L46" s="925">
        <v>66138</v>
      </c>
      <c r="M46" s="927">
        <v>37865</v>
      </c>
      <c r="N46" s="928">
        <v>40148</v>
      </c>
      <c r="O46" s="927">
        <v>37919</v>
      </c>
      <c r="P46" s="927">
        <v>39752</v>
      </c>
      <c r="Q46" s="927">
        <v>40498</v>
      </c>
      <c r="R46" s="927">
        <v>40498</v>
      </c>
      <c r="S46" s="935" t="s">
        <v>1090</v>
      </c>
      <c r="T46" s="935" t="s">
        <v>859</v>
      </c>
      <c r="U46" s="936">
        <v>1039.3550871559</v>
      </c>
      <c r="V46" s="864"/>
    </row>
    <row r="47" spans="1:22" s="695" customFormat="1" ht="12" customHeight="1">
      <c r="A47" s="929" t="s">
        <v>73</v>
      </c>
      <c r="B47" s="925" t="s">
        <v>817</v>
      </c>
      <c r="C47" s="930" t="s">
        <v>76</v>
      </c>
      <c r="D47" s="931" t="s">
        <v>3754</v>
      </c>
      <c r="E47" s="932" t="s">
        <v>77</v>
      </c>
      <c r="F47" s="933" t="s">
        <v>74</v>
      </c>
      <c r="G47" s="934" t="s">
        <v>3755</v>
      </c>
      <c r="H47" s="926" t="s">
        <v>3756</v>
      </c>
      <c r="I47" s="926"/>
      <c r="J47" s="926">
        <v>10899</v>
      </c>
      <c r="K47" s="925" t="s">
        <v>3757</v>
      </c>
      <c r="L47" s="925">
        <v>66139</v>
      </c>
      <c r="M47" s="927">
        <v>37865</v>
      </c>
      <c r="N47" s="928">
        <v>40148</v>
      </c>
      <c r="O47" s="927">
        <v>37919</v>
      </c>
      <c r="P47" s="927">
        <v>39752</v>
      </c>
      <c r="Q47" s="927">
        <v>40498</v>
      </c>
      <c r="R47" s="927">
        <v>40498</v>
      </c>
      <c r="S47" s="935" t="s">
        <v>1090</v>
      </c>
      <c r="T47" s="935" t="s">
        <v>859</v>
      </c>
      <c r="U47" s="936">
        <v>1040.3550871559</v>
      </c>
      <c r="V47" s="864"/>
    </row>
    <row r="48" spans="1:22" s="695" customFormat="1" ht="12" customHeight="1">
      <c r="A48" s="929" t="s">
        <v>73</v>
      </c>
      <c r="B48" s="925" t="s">
        <v>817</v>
      </c>
      <c r="C48" s="930" t="s">
        <v>76</v>
      </c>
      <c r="D48" s="931" t="s">
        <v>3758</v>
      </c>
      <c r="E48" s="932" t="s">
        <v>77</v>
      </c>
      <c r="F48" s="933" t="s">
        <v>74</v>
      </c>
      <c r="G48" s="934" t="s">
        <v>3759</v>
      </c>
      <c r="H48" s="926" t="s">
        <v>3760</v>
      </c>
      <c r="I48" s="926"/>
      <c r="J48" s="926">
        <v>10900</v>
      </c>
      <c r="K48" s="925" t="s">
        <v>3761</v>
      </c>
      <c r="L48" s="925">
        <v>66140</v>
      </c>
      <c r="M48" s="927">
        <v>37865</v>
      </c>
      <c r="N48" s="928">
        <v>40148</v>
      </c>
      <c r="O48" s="927">
        <v>37919</v>
      </c>
      <c r="P48" s="927">
        <v>39752</v>
      </c>
      <c r="Q48" s="927">
        <v>40498</v>
      </c>
      <c r="R48" s="927">
        <v>40498</v>
      </c>
      <c r="S48" s="935" t="s">
        <v>1090</v>
      </c>
      <c r="T48" s="935" t="s">
        <v>859</v>
      </c>
      <c r="U48" s="936">
        <v>1041.3550871559</v>
      </c>
      <c r="V48" s="864"/>
    </row>
    <row r="49" spans="1:22" s="695" customFormat="1" ht="12" customHeight="1">
      <c r="A49" s="929" t="s">
        <v>73</v>
      </c>
      <c r="B49" s="925" t="s">
        <v>817</v>
      </c>
      <c r="C49" s="930" t="s">
        <v>76</v>
      </c>
      <c r="D49" s="931" t="s">
        <v>3762</v>
      </c>
      <c r="E49" s="932" t="s">
        <v>77</v>
      </c>
      <c r="F49" s="933" t="s">
        <v>74</v>
      </c>
      <c r="G49" s="934" t="s">
        <v>3763</v>
      </c>
      <c r="H49" s="926" t="s">
        <v>3764</v>
      </c>
      <c r="I49" s="926"/>
      <c r="J49" s="926">
        <v>10901</v>
      </c>
      <c r="K49" s="925" t="s">
        <v>3765</v>
      </c>
      <c r="L49" s="925">
        <v>66141</v>
      </c>
      <c r="M49" s="927">
        <v>37865</v>
      </c>
      <c r="N49" s="928">
        <v>40148</v>
      </c>
      <c r="O49" s="927">
        <v>37919</v>
      </c>
      <c r="P49" s="927">
        <v>39752</v>
      </c>
      <c r="Q49" s="927">
        <v>40498</v>
      </c>
      <c r="R49" s="927">
        <v>40498</v>
      </c>
      <c r="S49" s="935" t="s">
        <v>1090</v>
      </c>
      <c r="T49" s="935" t="s">
        <v>859</v>
      </c>
      <c r="U49" s="936">
        <v>1042.3550871559</v>
      </c>
      <c r="V49" s="864"/>
    </row>
    <row r="50" spans="1:22" s="695" customFormat="1" ht="12" customHeight="1">
      <c r="A50" s="929" t="s">
        <v>73</v>
      </c>
      <c r="B50" s="925" t="s">
        <v>817</v>
      </c>
      <c r="C50" s="930" t="s">
        <v>76</v>
      </c>
      <c r="D50" s="931" t="s">
        <v>3766</v>
      </c>
      <c r="E50" s="932" t="s">
        <v>77</v>
      </c>
      <c r="F50" s="933" t="s">
        <v>74</v>
      </c>
      <c r="G50" s="934" t="s">
        <v>3767</v>
      </c>
      <c r="H50" s="926" t="s">
        <v>3768</v>
      </c>
      <c r="I50" s="926"/>
      <c r="J50" s="926">
        <v>10902</v>
      </c>
      <c r="K50" s="925" t="s">
        <v>3769</v>
      </c>
      <c r="L50" s="925">
        <v>66142</v>
      </c>
      <c r="M50" s="927">
        <v>37865</v>
      </c>
      <c r="N50" s="928">
        <v>40148</v>
      </c>
      <c r="O50" s="927">
        <v>37919</v>
      </c>
      <c r="P50" s="927">
        <v>39752</v>
      </c>
      <c r="Q50" s="927">
        <v>40498</v>
      </c>
      <c r="R50" s="927">
        <v>40498</v>
      </c>
      <c r="S50" s="935" t="s">
        <v>1090</v>
      </c>
      <c r="T50" s="935" t="s">
        <v>859</v>
      </c>
      <c r="U50" s="936">
        <v>1043.3550871559</v>
      </c>
      <c r="V50" s="864"/>
    </row>
    <row r="51" spans="1:22" s="695" customFormat="1" ht="12" customHeight="1">
      <c r="A51" s="929" t="s">
        <v>73</v>
      </c>
      <c r="B51" s="925" t="s">
        <v>817</v>
      </c>
      <c r="C51" s="930" t="s">
        <v>76</v>
      </c>
      <c r="D51" s="931" t="s">
        <v>3770</v>
      </c>
      <c r="E51" s="932" t="s">
        <v>77</v>
      </c>
      <c r="F51" s="933" t="s">
        <v>74</v>
      </c>
      <c r="G51" s="934" t="s">
        <v>3771</v>
      </c>
      <c r="H51" s="926" t="s">
        <v>640</v>
      </c>
      <c r="I51" s="926"/>
      <c r="J51" s="926">
        <v>10903</v>
      </c>
      <c r="K51" s="925" t="s">
        <v>3772</v>
      </c>
      <c r="L51" s="925">
        <v>66143</v>
      </c>
      <c r="M51" s="927">
        <v>37865</v>
      </c>
      <c r="N51" s="928">
        <v>40148</v>
      </c>
      <c r="O51" s="927">
        <v>37919</v>
      </c>
      <c r="P51" s="927">
        <v>39752</v>
      </c>
      <c r="Q51" s="927">
        <v>40498</v>
      </c>
      <c r="R51" s="927">
        <v>40498</v>
      </c>
      <c r="S51" s="935" t="s">
        <v>1090</v>
      </c>
      <c r="T51" s="935" t="s">
        <v>859</v>
      </c>
      <c r="U51" s="936">
        <v>1044.3550871559</v>
      </c>
      <c r="V51" s="864"/>
    </row>
    <row r="52" spans="1:22" s="695" customFormat="1" ht="12" customHeight="1">
      <c r="A52" s="929" t="s">
        <v>73</v>
      </c>
      <c r="B52" s="925" t="s">
        <v>817</v>
      </c>
      <c r="C52" s="930" t="s">
        <v>76</v>
      </c>
      <c r="D52" s="931" t="s">
        <v>3773</v>
      </c>
      <c r="E52" s="932" t="s">
        <v>77</v>
      </c>
      <c r="F52" s="933" t="s">
        <v>74</v>
      </c>
      <c r="G52" s="934" t="s">
        <v>3774</v>
      </c>
      <c r="H52" s="926" t="s">
        <v>3775</v>
      </c>
      <c r="I52" s="926"/>
      <c r="J52" s="926">
        <v>10904</v>
      </c>
      <c r="K52" s="925" t="s">
        <v>3776</v>
      </c>
      <c r="L52" s="925">
        <v>66144</v>
      </c>
      <c r="M52" s="927">
        <v>37865</v>
      </c>
      <c r="N52" s="928">
        <v>40148</v>
      </c>
      <c r="O52" s="927">
        <v>37919</v>
      </c>
      <c r="P52" s="927">
        <v>39752</v>
      </c>
      <c r="Q52" s="927">
        <v>40498</v>
      </c>
      <c r="R52" s="927">
        <v>40498</v>
      </c>
      <c r="S52" s="935" t="s">
        <v>1090</v>
      </c>
      <c r="T52" s="935" t="s">
        <v>859</v>
      </c>
      <c r="U52" s="936">
        <v>1045.3550871559</v>
      </c>
      <c r="V52" s="864"/>
    </row>
    <row r="53" spans="1:22" s="695" customFormat="1" ht="12" customHeight="1">
      <c r="A53" s="929" t="s">
        <v>73</v>
      </c>
      <c r="B53" s="925" t="s">
        <v>817</v>
      </c>
      <c r="C53" s="930" t="s">
        <v>76</v>
      </c>
      <c r="D53" s="931" t="s">
        <v>3777</v>
      </c>
      <c r="E53" s="932" t="s">
        <v>77</v>
      </c>
      <c r="F53" s="933" t="s">
        <v>74</v>
      </c>
      <c r="G53" s="934" t="s">
        <v>3778</v>
      </c>
      <c r="H53" s="926" t="s">
        <v>3779</v>
      </c>
      <c r="I53" s="926"/>
      <c r="J53" s="926">
        <v>10905</v>
      </c>
      <c r="K53" s="925" t="s">
        <v>3780</v>
      </c>
      <c r="L53" s="925">
        <v>66145</v>
      </c>
      <c r="M53" s="927">
        <v>37865</v>
      </c>
      <c r="N53" s="928">
        <v>40148</v>
      </c>
      <c r="O53" s="927">
        <v>37919</v>
      </c>
      <c r="P53" s="927">
        <v>39752</v>
      </c>
      <c r="Q53" s="927">
        <v>40498</v>
      </c>
      <c r="R53" s="927">
        <v>40498</v>
      </c>
      <c r="S53" s="935" t="s">
        <v>1090</v>
      </c>
      <c r="T53" s="935" t="s">
        <v>859</v>
      </c>
      <c r="U53" s="936">
        <v>1046.3550871559</v>
      </c>
      <c r="V53" s="864"/>
    </row>
    <row r="54" spans="1:22" s="695" customFormat="1" ht="12" customHeight="1">
      <c r="A54" s="929" t="s">
        <v>73</v>
      </c>
      <c r="B54" s="925" t="s">
        <v>817</v>
      </c>
      <c r="C54" s="930" t="s">
        <v>76</v>
      </c>
      <c r="D54" s="931" t="s">
        <v>3781</v>
      </c>
      <c r="E54" s="932" t="s">
        <v>77</v>
      </c>
      <c r="F54" s="933" t="s">
        <v>74</v>
      </c>
      <c r="G54" s="934" t="s">
        <v>3782</v>
      </c>
      <c r="H54" s="926" t="s">
        <v>3783</v>
      </c>
      <c r="I54" s="926"/>
      <c r="J54" s="926">
        <v>10906</v>
      </c>
      <c r="K54" s="925" t="s">
        <v>3784</v>
      </c>
      <c r="L54" s="925">
        <v>66146</v>
      </c>
      <c r="M54" s="927">
        <v>37865</v>
      </c>
      <c r="N54" s="928">
        <v>40148</v>
      </c>
      <c r="O54" s="927">
        <v>37919</v>
      </c>
      <c r="P54" s="927">
        <v>39752</v>
      </c>
      <c r="Q54" s="927">
        <v>40498</v>
      </c>
      <c r="R54" s="927">
        <v>40498</v>
      </c>
      <c r="S54" s="935" t="s">
        <v>1090</v>
      </c>
      <c r="T54" s="935" t="s">
        <v>859</v>
      </c>
      <c r="U54" s="936">
        <v>1047.3550871559</v>
      </c>
      <c r="V54" s="864"/>
    </row>
    <row r="55" spans="1:22" s="695" customFormat="1" ht="12" customHeight="1">
      <c r="A55" s="929" t="s">
        <v>73</v>
      </c>
      <c r="B55" s="925" t="s">
        <v>817</v>
      </c>
      <c r="C55" s="930" t="s">
        <v>76</v>
      </c>
      <c r="D55" s="931" t="s">
        <v>3785</v>
      </c>
      <c r="E55" s="932" t="s">
        <v>77</v>
      </c>
      <c r="F55" s="933" t="s">
        <v>74</v>
      </c>
      <c r="G55" s="934" t="s">
        <v>3786</v>
      </c>
      <c r="H55" s="926" t="s">
        <v>3787</v>
      </c>
      <c r="I55" s="926"/>
      <c r="J55" s="926">
        <v>10907</v>
      </c>
      <c r="K55" s="925" t="s">
        <v>3788</v>
      </c>
      <c r="L55" s="925">
        <v>66147</v>
      </c>
      <c r="M55" s="927">
        <v>37865</v>
      </c>
      <c r="N55" s="928">
        <v>40148</v>
      </c>
      <c r="O55" s="927">
        <v>37919</v>
      </c>
      <c r="P55" s="927">
        <v>39752</v>
      </c>
      <c r="Q55" s="927">
        <v>40498</v>
      </c>
      <c r="R55" s="927">
        <v>40498</v>
      </c>
      <c r="S55" s="935" t="s">
        <v>1090</v>
      </c>
      <c r="T55" s="935" t="s">
        <v>859</v>
      </c>
      <c r="U55" s="936">
        <v>1048.3550871559</v>
      </c>
      <c r="V55" s="864"/>
    </row>
    <row r="56" spans="1:22" s="695" customFormat="1" ht="12" customHeight="1">
      <c r="A56" s="929" t="s">
        <v>73</v>
      </c>
      <c r="B56" s="925" t="s">
        <v>817</v>
      </c>
      <c r="C56" s="930" t="s">
        <v>76</v>
      </c>
      <c r="D56" s="931" t="s">
        <v>3789</v>
      </c>
      <c r="E56" s="932" t="s">
        <v>77</v>
      </c>
      <c r="F56" s="933" t="s">
        <v>74</v>
      </c>
      <c r="G56" s="934" t="s">
        <v>3790</v>
      </c>
      <c r="H56" s="926" t="s">
        <v>3791</v>
      </c>
      <c r="I56" s="926"/>
      <c r="J56" s="926">
        <v>10908</v>
      </c>
      <c r="K56" s="925" t="s">
        <v>3792</v>
      </c>
      <c r="L56" s="925">
        <v>66148</v>
      </c>
      <c r="M56" s="927">
        <v>37865</v>
      </c>
      <c r="N56" s="928">
        <v>40148</v>
      </c>
      <c r="O56" s="927">
        <v>37919</v>
      </c>
      <c r="P56" s="927">
        <v>39752</v>
      </c>
      <c r="Q56" s="927">
        <v>40498</v>
      </c>
      <c r="R56" s="927">
        <v>40498</v>
      </c>
      <c r="S56" s="935" t="s">
        <v>1090</v>
      </c>
      <c r="T56" s="935" t="s">
        <v>859</v>
      </c>
      <c r="U56" s="936">
        <v>1049.3550871559</v>
      </c>
      <c r="V56" s="864"/>
    </row>
    <row r="57" spans="1:22" s="695" customFormat="1" ht="12" customHeight="1">
      <c r="A57" s="929" t="s">
        <v>73</v>
      </c>
      <c r="B57" s="925" t="s">
        <v>817</v>
      </c>
      <c r="C57" s="930" t="s">
        <v>76</v>
      </c>
      <c r="D57" s="931" t="s">
        <v>3793</v>
      </c>
      <c r="E57" s="932" t="s">
        <v>77</v>
      </c>
      <c r="F57" s="933" t="s">
        <v>74</v>
      </c>
      <c r="G57" s="934" t="s">
        <v>3794</v>
      </c>
      <c r="H57" s="926" t="s">
        <v>3795</v>
      </c>
      <c r="I57" s="926"/>
      <c r="J57" s="926">
        <v>10909</v>
      </c>
      <c r="K57" s="925" t="s">
        <v>3796</v>
      </c>
      <c r="L57" s="925">
        <v>66149</v>
      </c>
      <c r="M57" s="927">
        <v>37865</v>
      </c>
      <c r="N57" s="928">
        <v>40148</v>
      </c>
      <c r="O57" s="927">
        <v>37919</v>
      </c>
      <c r="P57" s="927">
        <v>39752</v>
      </c>
      <c r="Q57" s="927">
        <v>40498</v>
      </c>
      <c r="R57" s="927">
        <v>40498</v>
      </c>
      <c r="S57" s="935" t="s">
        <v>1090</v>
      </c>
      <c r="T57" s="935" t="s">
        <v>859</v>
      </c>
      <c r="U57" s="936">
        <v>1050.3550871559</v>
      </c>
      <c r="V57" s="864"/>
    </row>
    <row r="58" spans="1:22" s="695" customFormat="1" ht="12" customHeight="1">
      <c r="A58" s="929" t="s">
        <v>73</v>
      </c>
      <c r="B58" s="925" t="s">
        <v>817</v>
      </c>
      <c r="C58" s="930" t="s">
        <v>76</v>
      </c>
      <c r="D58" s="931" t="s">
        <v>3797</v>
      </c>
      <c r="E58" s="932" t="s">
        <v>77</v>
      </c>
      <c r="F58" s="933" t="s">
        <v>74</v>
      </c>
      <c r="G58" s="934" t="s">
        <v>3798</v>
      </c>
      <c r="H58" s="926" t="s">
        <v>3799</v>
      </c>
      <c r="I58" s="926"/>
      <c r="J58" s="926">
        <v>10910</v>
      </c>
      <c r="K58" s="925" t="s">
        <v>3800</v>
      </c>
      <c r="L58" s="925">
        <v>66150</v>
      </c>
      <c r="M58" s="927">
        <v>37865</v>
      </c>
      <c r="N58" s="928">
        <v>40148</v>
      </c>
      <c r="O58" s="927">
        <v>37919</v>
      </c>
      <c r="P58" s="927">
        <v>39752</v>
      </c>
      <c r="Q58" s="927">
        <v>40498</v>
      </c>
      <c r="R58" s="927">
        <v>40498</v>
      </c>
      <c r="S58" s="935" t="s">
        <v>1090</v>
      </c>
      <c r="T58" s="935" t="s">
        <v>859</v>
      </c>
      <c r="U58" s="936">
        <v>1051.3550871559</v>
      </c>
      <c r="V58" s="864"/>
    </row>
    <row r="59" spans="1:22" s="695" customFormat="1" ht="12" customHeight="1">
      <c r="A59" s="929" t="s">
        <v>73</v>
      </c>
      <c r="B59" s="925" t="s">
        <v>817</v>
      </c>
      <c r="C59" s="930" t="s">
        <v>76</v>
      </c>
      <c r="D59" s="931" t="s">
        <v>3801</v>
      </c>
      <c r="E59" s="932" t="s">
        <v>77</v>
      </c>
      <c r="F59" s="933" t="s">
        <v>74</v>
      </c>
      <c r="G59" s="934" t="s">
        <v>3802</v>
      </c>
      <c r="H59" s="926" t="s">
        <v>3803</v>
      </c>
      <c r="I59" s="926"/>
      <c r="J59" s="926">
        <v>10911</v>
      </c>
      <c r="K59" s="925" t="s">
        <v>3804</v>
      </c>
      <c r="L59" s="925">
        <v>66151</v>
      </c>
      <c r="M59" s="927">
        <v>37865</v>
      </c>
      <c r="N59" s="928">
        <v>40148</v>
      </c>
      <c r="O59" s="927">
        <v>37919</v>
      </c>
      <c r="P59" s="927">
        <v>39752</v>
      </c>
      <c r="Q59" s="927">
        <v>40498</v>
      </c>
      <c r="R59" s="927">
        <v>40498</v>
      </c>
      <c r="S59" s="935" t="s">
        <v>1090</v>
      </c>
      <c r="T59" s="935" t="s">
        <v>859</v>
      </c>
      <c r="U59" s="936">
        <v>1052.3550871559</v>
      </c>
      <c r="V59" s="864"/>
    </row>
    <row r="60" spans="1:22" s="695" customFormat="1" ht="12" customHeight="1">
      <c r="A60" s="929" t="s">
        <v>73</v>
      </c>
      <c r="B60" s="925" t="s">
        <v>817</v>
      </c>
      <c r="C60" s="930" t="s">
        <v>76</v>
      </c>
      <c r="D60" s="931" t="s">
        <v>3805</v>
      </c>
      <c r="E60" s="932" t="s">
        <v>77</v>
      </c>
      <c r="F60" s="933" t="s">
        <v>74</v>
      </c>
      <c r="G60" s="934" t="s">
        <v>3806</v>
      </c>
      <c r="H60" s="926" t="s">
        <v>3807</v>
      </c>
      <c r="I60" s="926"/>
      <c r="J60" s="926">
        <v>10912</v>
      </c>
      <c r="K60" s="925" t="s">
        <v>3808</v>
      </c>
      <c r="L60" s="925">
        <v>66152</v>
      </c>
      <c r="M60" s="927">
        <v>37865</v>
      </c>
      <c r="N60" s="928">
        <v>40148</v>
      </c>
      <c r="O60" s="927">
        <v>37919</v>
      </c>
      <c r="P60" s="927">
        <v>39752</v>
      </c>
      <c r="Q60" s="927">
        <v>40498</v>
      </c>
      <c r="R60" s="927">
        <v>40498</v>
      </c>
      <c r="S60" s="935" t="s">
        <v>1090</v>
      </c>
      <c r="T60" s="935" t="s">
        <v>859</v>
      </c>
      <c r="U60" s="936">
        <v>1053.3550871559</v>
      </c>
      <c r="V60" s="864"/>
    </row>
    <row r="61" spans="1:22" s="695" customFormat="1" ht="12" customHeight="1">
      <c r="A61" s="929" t="s">
        <v>73</v>
      </c>
      <c r="B61" s="925" t="s">
        <v>817</v>
      </c>
      <c r="C61" s="930" t="s">
        <v>76</v>
      </c>
      <c r="D61" s="931" t="s">
        <v>3809</v>
      </c>
      <c r="E61" s="932" t="s">
        <v>77</v>
      </c>
      <c r="F61" s="933" t="s">
        <v>74</v>
      </c>
      <c r="G61" s="934" t="s">
        <v>3810</v>
      </c>
      <c r="H61" s="926" t="s">
        <v>3811</v>
      </c>
      <c r="I61" s="926"/>
      <c r="J61" s="926">
        <v>10913</v>
      </c>
      <c r="K61" s="925" t="s">
        <v>3812</v>
      </c>
      <c r="L61" s="925">
        <v>66153</v>
      </c>
      <c r="M61" s="927">
        <v>37865</v>
      </c>
      <c r="N61" s="928">
        <v>40148</v>
      </c>
      <c r="O61" s="927">
        <v>37919</v>
      </c>
      <c r="P61" s="927">
        <v>39752</v>
      </c>
      <c r="Q61" s="927">
        <v>40498</v>
      </c>
      <c r="R61" s="927">
        <v>40498</v>
      </c>
      <c r="S61" s="935" t="s">
        <v>1090</v>
      </c>
      <c r="T61" s="935" t="s">
        <v>859</v>
      </c>
      <c r="U61" s="936">
        <v>1054.3550871559</v>
      </c>
      <c r="V61" s="864"/>
    </row>
    <row r="62" spans="1:22" s="695" customFormat="1" ht="12" customHeight="1">
      <c r="A62" s="929" t="s">
        <v>73</v>
      </c>
      <c r="B62" s="925" t="s">
        <v>817</v>
      </c>
      <c r="C62" s="930" t="s">
        <v>76</v>
      </c>
      <c r="D62" s="931" t="s">
        <v>3813</v>
      </c>
      <c r="E62" s="932" t="s">
        <v>77</v>
      </c>
      <c r="F62" s="933" t="s">
        <v>74</v>
      </c>
      <c r="G62" s="934" t="s">
        <v>3814</v>
      </c>
      <c r="H62" s="926" t="s">
        <v>3815</v>
      </c>
      <c r="I62" s="926"/>
      <c r="J62" s="926">
        <v>10914</v>
      </c>
      <c r="K62" s="925" t="s">
        <v>3816</v>
      </c>
      <c r="L62" s="925">
        <v>66154</v>
      </c>
      <c r="M62" s="927">
        <v>37865</v>
      </c>
      <c r="N62" s="928">
        <v>40148</v>
      </c>
      <c r="O62" s="927">
        <v>37919</v>
      </c>
      <c r="P62" s="927">
        <v>39752</v>
      </c>
      <c r="Q62" s="927">
        <v>40498</v>
      </c>
      <c r="R62" s="927">
        <v>40498</v>
      </c>
      <c r="S62" s="935" t="s">
        <v>1090</v>
      </c>
      <c r="T62" s="935" t="s">
        <v>859</v>
      </c>
      <c r="U62" s="936">
        <v>1055.3550871559</v>
      </c>
      <c r="V62" s="864"/>
    </row>
    <row r="63" spans="1:22" s="695" customFormat="1" ht="12" customHeight="1">
      <c r="A63" s="929" t="s">
        <v>73</v>
      </c>
      <c r="B63" s="925" t="s">
        <v>817</v>
      </c>
      <c r="C63" s="930" t="s">
        <v>76</v>
      </c>
      <c r="D63" s="931" t="s">
        <v>3817</v>
      </c>
      <c r="E63" s="932" t="s">
        <v>77</v>
      </c>
      <c r="F63" s="933" t="s">
        <v>74</v>
      </c>
      <c r="G63" s="934" t="s">
        <v>3818</v>
      </c>
      <c r="H63" s="926" t="s">
        <v>3819</v>
      </c>
      <c r="I63" s="926"/>
      <c r="J63" s="926">
        <v>10915</v>
      </c>
      <c r="K63" s="925" t="s">
        <v>3820</v>
      </c>
      <c r="L63" s="925">
        <v>66155</v>
      </c>
      <c r="M63" s="927">
        <v>37865</v>
      </c>
      <c r="N63" s="928">
        <v>40148</v>
      </c>
      <c r="O63" s="927">
        <v>37919</v>
      </c>
      <c r="P63" s="927">
        <v>39752</v>
      </c>
      <c r="Q63" s="927">
        <v>40498</v>
      </c>
      <c r="R63" s="927">
        <v>40498</v>
      </c>
      <c r="S63" s="935" t="s">
        <v>1090</v>
      </c>
      <c r="T63" s="935" t="s">
        <v>859</v>
      </c>
      <c r="U63" s="936">
        <v>1056.3550871559</v>
      </c>
      <c r="V63" s="864"/>
    </row>
    <row r="64" spans="1:22" s="695" customFormat="1" ht="12" customHeight="1">
      <c r="A64" s="929" t="s">
        <v>73</v>
      </c>
      <c r="B64" s="925" t="s">
        <v>817</v>
      </c>
      <c r="C64" s="930" t="s">
        <v>76</v>
      </c>
      <c r="D64" s="931" t="s">
        <v>3821</v>
      </c>
      <c r="E64" s="932" t="s">
        <v>77</v>
      </c>
      <c r="F64" s="933" t="s">
        <v>74</v>
      </c>
      <c r="G64" s="934" t="s">
        <v>3822</v>
      </c>
      <c r="H64" s="926" t="s">
        <v>3823</v>
      </c>
      <c r="I64" s="926"/>
      <c r="J64" s="926">
        <v>10916</v>
      </c>
      <c r="K64" s="925" t="s">
        <v>3824</v>
      </c>
      <c r="L64" s="925">
        <v>66156</v>
      </c>
      <c r="M64" s="927">
        <v>37865</v>
      </c>
      <c r="N64" s="928">
        <v>40148</v>
      </c>
      <c r="O64" s="927">
        <v>37919</v>
      </c>
      <c r="P64" s="927">
        <v>39752</v>
      </c>
      <c r="Q64" s="927">
        <v>40498</v>
      </c>
      <c r="R64" s="927">
        <v>40498</v>
      </c>
      <c r="S64" s="935" t="s">
        <v>1090</v>
      </c>
      <c r="T64" s="935" t="s">
        <v>859</v>
      </c>
      <c r="U64" s="936">
        <v>1057.3550871559</v>
      </c>
      <c r="V64" s="864"/>
    </row>
    <row r="65" spans="1:62" ht="12" customHeight="1">
      <c r="A65" s="929" t="s">
        <v>73</v>
      </c>
      <c r="B65" s="925" t="s">
        <v>817</v>
      </c>
      <c r="C65" s="930" t="s">
        <v>76</v>
      </c>
      <c r="D65" s="931" t="s">
        <v>3825</v>
      </c>
      <c r="E65" s="932" t="s">
        <v>77</v>
      </c>
      <c r="F65" s="933" t="s">
        <v>74</v>
      </c>
      <c r="G65" s="934" t="s">
        <v>3826</v>
      </c>
      <c r="H65" s="926" t="s">
        <v>3827</v>
      </c>
      <c r="I65" s="926"/>
      <c r="J65" s="926">
        <v>10917</v>
      </c>
      <c r="K65" s="925" t="s">
        <v>3828</v>
      </c>
      <c r="L65" s="925">
        <v>66157</v>
      </c>
      <c r="M65" s="927">
        <v>37865</v>
      </c>
      <c r="N65" s="928">
        <v>40148</v>
      </c>
      <c r="O65" s="927">
        <v>37919</v>
      </c>
      <c r="P65" s="927">
        <v>39752</v>
      </c>
      <c r="Q65" s="927">
        <v>40498</v>
      </c>
      <c r="R65" s="927">
        <v>40498</v>
      </c>
      <c r="S65" s="935" t="s">
        <v>1090</v>
      </c>
      <c r="T65" s="935" t="s">
        <v>859</v>
      </c>
      <c r="U65" s="936">
        <v>1058.3550871559</v>
      </c>
      <c r="V65" s="864"/>
    </row>
    <row r="66" spans="1:62" s="695" customFormat="1" ht="12" customHeight="1">
      <c r="A66" s="929" t="s">
        <v>73</v>
      </c>
      <c r="B66" s="925" t="s">
        <v>817</v>
      </c>
      <c r="C66" s="930" t="s">
        <v>76</v>
      </c>
      <c r="D66" s="931" t="s">
        <v>3829</v>
      </c>
      <c r="E66" s="932" t="s">
        <v>77</v>
      </c>
      <c r="F66" s="933" t="s">
        <v>74</v>
      </c>
      <c r="G66" s="934" t="s">
        <v>3830</v>
      </c>
      <c r="H66" s="926" t="s">
        <v>3831</v>
      </c>
      <c r="I66" s="926"/>
      <c r="J66" s="926">
        <v>10918</v>
      </c>
      <c r="K66" s="925" t="s">
        <v>3832</v>
      </c>
      <c r="L66" s="925">
        <v>66158</v>
      </c>
      <c r="M66" s="927">
        <v>37865</v>
      </c>
      <c r="N66" s="928">
        <v>40148</v>
      </c>
      <c r="O66" s="927">
        <v>37919</v>
      </c>
      <c r="P66" s="927">
        <v>39752</v>
      </c>
      <c r="Q66" s="927">
        <v>40498</v>
      </c>
      <c r="R66" s="927">
        <v>40498</v>
      </c>
      <c r="S66" s="935" t="s">
        <v>1090</v>
      </c>
      <c r="T66" s="935" t="s">
        <v>859</v>
      </c>
      <c r="U66" s="936">
        <v>1059.3550871559</v>
      </c>
      <c r="V66" s="864"/>
      <c r="AH66" s="521"/>
      <c r="AI66" s="521"/>
      <c r="AJ66" s="525"/>
      <c r="AK66" s="526"/>
      <c r="AL66" s="526"/>
      <c r="AM66" s="526"/>
      <c r="AN66" s="710"/>
      <c r="AO66" s="710"/>
      <c r="AP66" s="527"/>
      <c r="AQ66" s="527"/>
      <c r="AR66" s="521"/>
      <c r="AS66" s="527"/>
    </row>
    <row r="67" spans="1:62" s="695" customFormat="1" ht="12" customHeight="1">
      <c r="A67" s="929" t="s">
        <v>73</v>
      </c>
      <c r="B67" s="925" t="s">
        <v>817</v>
      </c>
      <c r="C67" s="930" t="s">
        <v>76</v>
      </c>
      <c r="D67" s="931" t="s">
        <v>3833</v>
      </c>
      <c r="E67" s="932" t="s">
        <v>77</v>
      </c>
      <c r="F67" s="933" t="s">
        <v>74</v>
      </c>
      <c r="G67" s="934" t="s">
        <v>3834</v>
      </c>
      <c r="H67" s="926" t="s">
        <v>3835</v>
      </c>
      <c r="I67" s="926"/>
      <c r="J67" s="926">
        <v>10919</v>
      </c>
      <c r="K67" s="925" t="s">
        <v>3836</v>
      </c>
      <c r="L67" s="925">
        <v>66159</v>
      </c>
      <c r="M67" s="927">
        <v>37865</v>
      </c>
      <c r="N67" s="928">
        <v>40148</v>
      </c>
      <c r="O67" s="927">
        <v>37919</v>
      </c>
      <c r="P67" s="927">
        <v>39752</v>
      </c>
      <c r="Q67" s="927">
        <v>40498</v>
      </c>
      <c r="R67" s="927">
        <v>40498</v>
      </c>
      <c r="S67" s="935" t="s">
        <v>1090</v>
      </c>
      <c r="T67" s="935" t="s">
        <v>859</v>
      </c>
      <c r="U67" s="936">
        <v>1060.3550871559</v>
      </c>
      <c r="V67" s="864"/>
      <c r="AE67" s="521"/>
      <c r="AF67" s="521"/>
      <c r="AG67" s="525"/>
      <c r="AH67" s="526"/>
      <c r="AI67" s="526"/>
      <c r="AJ67" s="526"/>
      <c r="AK67" s="710"/>
      <c r="AL67" s="710"/>
      <c r="AM67" s="527"/>
      <c r="AN67" s="527"/>
      <c r="AO67" s="521"/>
      <c r="AP67" s="527"/>
      <c r="BJ67" s="521"/>
    </row>
    <row r="68" spans="1:62" s="695" customFormat="1" ht="12" customHeight="1">
      <c r="A68" s="929" t="s">
        <v>73</v>
      </c>
      <c r="B68" s="925" t="s">
        <v>817</v>
      </c>
      <c r="C68" s="930" t="s">
        <v>76</v>
      </c>
      <c r="D68" s="931" t="s">
        <v>3837</v>
      </c>
      <c r="E68" s="932" t="s">
        <v>77</v>
      </c>
      <c r="F68" s="933" t="s">
        <v>74</v>
      </c>
      <c r="G68" s="934" t="s">
        <v>3838</v>
      </c>
      <c r="H68" s="926" t="s">
        <v>3839</v>
      </c>
      <c r="I68" s="926"/>
      <c r="J68" s="926">
        <v>10920</v>
      </c>
      <c r="K68" s="925" t="s">
        <v>3840</v>
      </c>
      <c r="L68" s="925">
        <v>66160</v>
      </c>
      <c r="M68" s="927">
        <v>37865</v>
      </c>
      <c r="N68" s="928">
        <v>40148</v>
      </c>
      <c r="O68" s="927">
        <v>37919</v>
      </c>
      <c r="P68" s="927">
        <v>39752</v>
      </c>
      <c r="Q68" s="927">
        <v>40498</v>
      </c>
      <c r="R68" s="927">
        <v>40498</v>
      </c>
      <c r="S68" s="935" t="s">
        <v>1090</v>
      </c>
      <c r="T68" s="935" t="s">
        <v>859</v>
      </c>
      <c r="U68" s="936">
        <v>1061.3550871559</v>
      </c>
      <c r="V68" s="864"/>
      <c r="AE68" s="332"/>
      <c r="AF68" s="332"/>
      <c r="AG68" s="528"/>
      <c r="AH68" s="529"/>
      <c r="AI68" s="529"/>
      <c r="AJ68" s="529"/>
      <c r="AK68" s="711"/>
      <c r="AL68" s="711"/>
      <c r="AM68" s="550"/>
      <c r="AN68" s="550"/>
      <c r="AO68" s="332"/>
      <c r="AP68" s="550"/>
      <c r="BJ68" s="332"/>
    </row>
    <row r="69" spans="1:62" s="695" customFormat="1" ht="12" customHeight="1">
      <c r="A69" s="929" t="s">
        <v>73</v>
      </c>
      <c r="B69" s="925" t="s">
        <v>817</v>
      </c>
      <c r="C69" s="930" t="s">
        <v>76</v>
      </c>
      <c r="D69" s="931" t="s">
        <v>3841</v>
      </c>
      <c r="E69" s="932" t="s">
        <v>77</v>
      </c>
      <c r="F69" s="933" t="s">
        <v>74</v>
      </c>
      <c r="G69" s="934" t="s">
        <v>3842</v>
      </c>
      <c r="H69" s="926" t="s">
        <v>3843</v>
      </c>
      <c r="I69" s="926"/>
      <c r="J69" s="926">
        <v>10921</v>
      </c>
      <c r="K69" s="925" t="s">
        <v>3844</v>
      </c>
      <c r="L69" s="925">
        <v>66161</v>
      </c>
      <c r="M69" s="927">
        <v>37865</v>
      </c>
      <c r="N69" s="928">
        <v>40148</v>
      </c>
      <c r="O69" s="927">
        <v>37919</v>
      </c>
      <c r="P69" s="927">
        <v>39752</v>
      </c>
      <c r="Q69" s="927">
        <v>40498</v>
      </c>
      <c r="R69" s="927">
        <v>40498</v>
      </c>
      <c r="S69" s="935" t="s">
        <v>1090</v>
      </c>
      <c r="T69" s="935" t="s">
        <v>859</v>
      </c>
      <c r="U69" s="936">
        <v>1062.3550871559</v>
      </c>
      <c r="V69" s="864"/>
      <c r="AE69" s="332"/>
      <c r="AF69" s="332"/>
      <c r="AG69" s="528"/>
      <c r="AH69" s="529"/>
      <c r="AI69" s="529"/>
      <c r="AJ69" s="529"/>
      <c r="AK69" s="711"/>
      <c r="AL69" s="711"/>
      <c r="AM69" s="550"/>
      <c r="AN69" s="550"/>
      <c r="AO69" s="332"/>
      <c r="AP69" s="550"/>
      <c r="BJ69" s="332"/>
    </row>
    <row r="70" spans="1:62" s="695" customFormat="1" ht="12" customHeight="1">
      <c r="A70" s="929" t="s">
        <v>73</v>
      </c>
      <c r="B70" s="925" t="s">
        <v>817</v>
      </c>
      <c r="C70" s="930" t="s">
        <v>76</v>
      </c>
      <c r="D70" s="931" t="s">
        <v>3845</v>
      </c>
      <c r="E70" s="932" t="s">
        <v>77</v>
      </c>
      <c r="F70" s="933" t="s">
        <v>74</v>
      </c>
      <c r="G70" s="934" t="s">
        <v>3846</v>
      </c>
      <c r="H70" s="926" t="s">
        <v>3847</v>
      </c>
      <c r="I70" s="926"/>
      <c r="J70" s="926">
        <v>10922</v>
      </c>
      <c r="K70" s="925" t="s">
        <v>3848</v>
      </c>
      <c r="L70" s="925">
        <v>66162</v>
      </c>
      <c r="M70" s="927">
        <v>37865</v>
      </c>
      <c r="N70" s="928">
        <v>40148</v>
      </c>
      <c r="O70" s="927">
        <v>37919</v>
      </c>
      <c r="P70" s="927">
        <v>39752</v>
      </c>
      <c r="Q70" s="927">
        <v>40498</v>
      </c>
      <c r="R70" s="927">
        <v>40498</v>
      </c>
      <c r="S70" s="935" t="s">
        <v>1090</v>
      </c>
      <c r="T70" s="935" t="s">
        <v>859</v>
      </c>
      <c r="U70" s="936">
        <v>1063.3550871559</v>
      </c>
      <c r="V70" s="864"/>
    </row>
    <row r="71" spans="1:62" s="695" customFormat="1" ht="12" customHeight="1">
      <c r="A71" s="929" t="s">
        <v>73</v>
      </c>
      <c r="B71" s="925" t="s">
        <v>817</v>
      </c>
      <c r="C71" s="930" t="s">
        <v>76</v>
      </c>
      <c r="D71" s="931" t="s">
        <v>3849</v>
      </c>
      <c r="E71" s="932" t="s">
        <v>77</v>
      </c>
      <c r="F71" s="933" t="s">
        <v>74</v>
      </c>
      <c r="G71" s="934" t="s">
        <v>3850</v>
      </c>
      <c r="H71" s="926" t="s">
        <v>3851</v>
      </c>
      <c r="I71" s="926"/>
      <c r="J71" s="926">
        <v>10923</v>
      </c>
      <c r="K71" s="925" t="s">
        <v>3852</v>
      </c>
      <c r="L71" s="925">
        <v>66163</v>
      </c>
      <c r="M71" s="927">
        <v>37865</v>
      </c>
      <c r="N71" s="928">
        <v>40148</v>
      </c>
      <c r="O71" s="927">
        <v>37919</v>
      </c>
      <c r="P71" s="927">
        <v>39752</v>
      </c>
      <c r="Q71" s="927">
        <v>40498</v>
      </c>
      <c r="R71" s="927">
        <v>40498</v>
      </c>
      <c r="S71" s="935" t="s">
        <v>1090</v>
      </c>
      <c r="T71" s="935" t="s">
        <v>859</v>
      </c>
      <c r="U71" s="936">
        <v>1064.3550871559</v>
      </c>
      <c r="V71" s="864"/>
    </row>
    <row r="72" spans="1:62" s="712" customFormat="1" ht="12" customHeight="1">
      <c r="A72" s="929" t="s">
        <v>73</v>
      </c>
      <c r="B72" s="925" t="s">
        <v>817</v>
      </c>
      <c r="C72" s="930" t="s">
        <v>76</v>
      </c>
      <c r="D72" s="931" t="s">
        <v>3853</v>
      </c>
      <c r="E72" s="932" t="s">
        <v>77</v>
      </c>
      <c r="F72" s="933" t="s">
        <v>74</v>
      </c>
      <c r="G72" s="934" t="s">
        <v>3854</v>
      </c>
      <c r="H72" s="926" t="s">
        <v>3855</v>
      </c>
      <c r="I72" s="926"/>
      <c r="J72" s="926">
        <v>10924</v>
      </c>
      <c r="K72" s="925" t="s">
        <v>3856</v>
      </c>
      <c r="L72" s="925">
        <v>66164</v>
      </c>
      <c r="M72" s="927">
        <v>37865</v>
      </c>
      <c r="N72" s="928">
        <v>40148</v>
      </c>
      <c r="O72" s="927">
        <v>37919</v>
      </c>
      <c r="P72" s="927">
        <v>39752</v>
      </c>
      <c r="Q72" s="927">
        <v>40498</v>
      </c>
      <c r="R72" s="927">
        <v>40498</v>
      </c>
      <c r="S72" s="935" t="s">
        <v>1090</v>
      </c>
      <c r="T72" s="935" t="s">
        <v>859</v>
      </c>
      <c r="U72" s="936">
        <v>1065.3550871559</v>
      </c>
      <c r="V72" s="864"/>
    </row>
    <row r="73" spans="1:62" s="695" customFormat="1" ht="12" customHeight="1">
      <c r="A73" s="929" t="s">
        <v>73</v>
      </c>
      <c r="B73" s="925" t="s">
        <v>817</v>
      </c>
      <c r="C73" s="930" t="s">
        <v>76</v>
      </c>
      <c r="D73" s="931" t="s">
        <v>3857</v>
      </c>
      <c r="E73" s="932" t="s">
        <v>77</v>
      </c>
      <c r="F73" s="933" t="s">
        <v>74</v>
      </c>
      <c r="G73" s="934" t="s">
        <v>3858</v>
      </c>
      <c r="H73" s="926" t="s">
        <v>3859</v>
      </c>
      <c r="I73" s="926"/>
      <c r="J73" s="926">
        <v>10925</v>
      </c>
      <c r="K73" s="925" t="s">
        <v>3860</v>
      </c>
      <c r="L73" s="925">
        <v>66165</v>
      </c>
      <c r="M73" s="927">
        <v>37865</v>
      </c>
      <c r="N73" s="928">
        <v>40148</v>
      </c>
      <c r="O73" s="927">
        <v>37919</v>
      </c>
      <c r="P73" s="927">
        <v>39752</v>
      </c>
      <c r="Q73" s="927">
        <v>40498</v>
      </c>
      <c r="R73" s="927">
        <v>40498</v>
      </c>
      <c r="S73" s="935" t="s">
        <v>1090</v>
      </c>
      <c r="T73" s="935" t="s">
        <v>859</v>
      </c>
      <c r="U73" s="936">
        <v>1066.3550871559</v>
      </c>
      <c r="V73" s="864"/>
    </row>
    <row r="74" spans="1:62" s="695" customFormat="1" ht="12" customHeight="1">
      <c r="A74" s="929" t="s">
        <v>73</v>
      </c>
      <c r="B74" s="925" t="s">
        <v>817</v>
      </c>
      <c r="C74" s="930" t="s">
        <v>76</v>
      </c>
      <c r="D74" s="931" t="s">
        <v>3861</v>
      </c>
      <c r="E74" s="932" t="s">
        <v>77</v>
      </c>
      <c r="F74" s="933" t="s">
        <v>74</v>
      </c>
      <c r="G74" s="934" t="s">
        <v>3862</v>
      </c>
      <c r="H74" s="926" t="s">
        <v>3863</v>
      </c>
      <c r="I74" s="926"/>
      <c r="J74" s="926">
        <v>10926</v>
      </c>
      <c r="K74" s="925" t="s">
        <v>3864</v>
      </c>
      <c r="L74" s="925">
        <v>66166</v>
      </c>
      <c r="M74" s="927">
        <v>37865</v>
      </c>
      <c r="N74" s="928">
        <v>40148</v>
      </c>
      <c r="O74" s="927">
        <v>37919</v>
      </c>
      <c r="P74" s="927">
        <v>39752</v>
      </c>
      <c r="Q74" s="927">
        <v>40498</v>
      </c>
      <c r="R74" s="927">
        <v>40498</v>
      </c>
      <c r="S74" s="935" t="s">
        <v>1090</v>
      </c>
      <c r="T74" s="935" t="s">
        <v>859</v>
      </c>
      <c r="U74" s="936">
        <v>1067.3550871559</v>
      </c>
      <c r="V74" s="864"/>
    </row>
    <row r="75" spans="1:62" s="695" customFormat="1" ht="12" customHeight="1">
      <c r="A75" s="929" t="s">
        <v>73</v>
      </c>
      <c r="B75" s="925" t="s">
        <v>817</v>
      </c>
      <c r="C75" s="930" t="s">
        <v>76</v>
      </c>
      <c r="D75" s="931" t="s">
        <v>3865</v>
      </c>
      <c r="E75" s="932" t="s">
        <v>77</v>
      </c>
      <c r="F75" s="933" t="s">
        <v>74</v>
      </c>
      <c r="G75" s="934" t="s">
        <v>3866</v>
      </c>
      <c r="H75" s="926" t="s">
        <v>3867</v>
      </c>
      <c r="I75" s="926"/>
      <c r="J75" s="926">
        <v>10927</v>
      </c>
      <c r="K75" s="925" t="s">
        <v>3868</v>
      </c>
      <c r="L75" s="925">
        <v>66167</v>
      </c>
      <c r="M75" s="927">
        <v>37865</v>
      </c>
      <c r="N75" s="928">
        <v>40148</v>
      </c>
      <c r="O75" s="927">
        <v>37919</v>
      </c>
      <c r="P75" s="927">
        <v>39752</v>
      </c>
      <c r="Q75" s="927">
        <v>40498</v>
      </c>
      <c r="R75" s="927">
        <v>40498</v>
      </c>
      <c r="S75" s="935" t="s">
        <v>1090</v>
      </c>
      <c r="T75" s="935" t="s">
        <v>859</v>
      </c>
      <c r="U75" s="936">
        <v>1068.3550871559</v>
      </c>
      <c r="V75" s="864"/>
    </row>
    <row r="76" spans="1:62" s="695" customFormat="1" ht="12" customHeight="1">
      <c r="A76" s="929" t="s">
        <v>73</v>
      </c>
      <c r="B76" s="925" t="s">
        <v>817</v>
      </c>
      <c r="C76" s="930" t="s">
        <v>76</v>
      </c>
      <c r="D76" s="931" t="s">
        <v>3869</v>
      </c>
      <c r="E76" s="932" t="s">
        <v>77</v>
      </c>
      <c r="F76" s="933" t="s">
        <v>74</v>
      </c>
      <c r="G76" s="934" t="s">
        <v>3870</v>
      </c>
      <c r="H76" s="926" t="s">
        <v>3871</v>
      </c>
      <c r="I76" s="926"/>
      <c r="J76" s="926">
        <v>10928</v>
      </c>
      <c r="K76" s="925" t="s">
        <v>3872</v>
      </c>
      <c r="L76" s="925">
        <v>66168</v>
      </c>
      <c r="M76" s="927">
        <v>37865</v>
      </c>
      <c r="N76" s="928">
        <v>40148</v>
      </c>
      <c r="O76" s="927">
        <v>37919</v>
      </c>
      <c r="P76" s="927">
        <v>39752</v>
      </c>
      <c r="Q76" s="927">
        <v>40498</v>
      </c>
      <c r="R76" s="927">
        <v>40498</v>
      </c>
      <c r="S76" s="935" t="s">
        <v>1090</v>
      </c>
      <c r="T76" s="935" t="s">
        <v>859</v>
      </c>
      <c r="U76" s="936">
        <v>1069.3550871559</v>
      </c>
      <c r="V76" s="864"/>
    </row>
    <row r="77" spans="1:62" s="695" customFormat="1" ht="12" customHeight="1">
      <c r="A77" s="929" t="s">
        <v>73</v>
      </c>
      <c r="B77" s="925" t="s">
        <v>817</v>
      </c>
      <c r="C77" s="930" t="s">
        <v>76</v>
      </c>
      <c r="D77" s="931" t="s">
        <v>3873</v>
      </c>
      <c r="E77" s="932" t="s">
        <v>77</v>
      </c>
      <c r="F77" s="933" t="s">
        <v>74</v>
      </c>
      <c r="G77" s="934" t="s">
        <v>3874</v>
      </c>
      <c r="H77" s="926" t="s">
        <v>3875</v>
      </c>
      <c r="I77" s="926"/>
      <c r="J77" s="926">
        <v>10929</v>
      </c>
      <c r="K77" s="925" t="s">
        <v>3876</v>
      </c>
      <c r="L77" s="925">
        <v>66169</v>
      </c>
      <c r="M77" s="927">
        <v>37865</v>
      </c>
      <c r="N77" s="928">
        <v>40148</v>
      </c>
      <c r="O77" s="927">
        <v>37919</v>
      </c>
      <c r="P77" s="927">
        <v>39752</v>
      </c>
      <c r="Q77" s="927">
        <v>40498</v>
      </c>
      <c r="R77" s="927">
        <v>40498</v>
      </c>
      <c r="S77" s="935" t="s">
        <v>1090</v>
      </c>
      <c r="T77" s="935" t="s">
        <v>859</v>
      </c>
      <c r="U77" s="936">
        <v>1070.3550871559</v>
      </c>
      <c r="V77" s="864"/>
    </row>
    <row r="78" spans="1:62" s="695" customFormat="1" ht="12" customHeight="1">
      <c r="A78" s="929" t="s">
        <v>73</v>
      </c>
      <c r="B78" s="925" t="s">
        <v>817</v>
      </c>
      <c r="C78" s="930" t="s">
        <v>76</v>
      </c>
      <c r="D78" s="931" t="s">
        <v>3877</v>
      </c>
      <c r="E78" s="932" t="s">
        <v>77</v>
      </c>
      <c r="F78" s="933" t="s">
        <v>74</v>
      </c>
      <c r="G78" s="934" t="s">
        <v>3878</v>
      </c>
      <c r="H78" s="926" t="s">
        <v>3879</v>
      </c>
      <c r="I78" s="926"/>
      <c r="J78" s="926">
        <v>10930</v>
      </c>
      <c r="K78" s="925" t="s">
        <v>3880</v>
      </c>
      <c r="L78" s="925">
        <v>66170</v>
      </c>
      <c r="M78" s="927">
        <v>37865</v>
      </c>
      <c r="N78" s="928">
        <v>40148</v>
      </c>
      <c r="O78" s="927">
        <v>37919</v>
      </c>
      <c r="P78" s="927">
        <v>39752</v>
      </c>
      <c r="Q78" s="927">
        <v>40498</v>
      </c>
      <c r="R78" s="927">
        <v>40498</v>
      </c>
      <c r="S78" s="935" t="s">
        <v>1090</v>
      </c>
      <c r="T78" s="935" t="s">
        <v>859</v>
      </c>
      <c r="U78" s="936">
        <v>1071.3550871559</v>
      </c>
      <c r="V78" s="864"/>
    </row>
    <row r="79" spans="1:62" s="695" customFormat="1" ht="12" customHeight="1">
      <c r="A79" s="929" t="s">
        <v>73</v>
      </c>
      <c r="B79" s="925" t="s">
        <v>817</v>
      </c>
      <c r="C79" s="930" t="s">
        <v>76</v>
      </c>
      <c r="D79" s="931" t="s">
        <v>3881</v>
      </c>
      <c r="E79" s="932" t="s">
        <v>77</v>
      </c>
      <c r="F79" s="933" t="s">
        <v>74</v>
      </c>
      <c r="G79" s="934" t="s">
        <v>3882</v>
      </c>
      <c r="H79" s="926" t="s">
        <v>3883</v>
      </c>
      <c r="I79" s="926"/>
      <c r="J79" s="926">
        <v>10931</v>
      </c>
      <c r="K79" s="925" t="s">
        <v>3884</v>
      </c>
      <c r="L79" s="925">
        <v>66171</v>
      </c>
      <c r="M79" s="927">
        <v>37865</v>
      </c>
      <c r="N79" s="928">
        <v>40148</v>
      </c>
      <c r="O79" s="927">
        <v>37919</v>
      </c>
      <c r="P79" s="927">
        <v>39752</v>
      </c>
      <c r="Q79" s="927">
        <v>40498</v>
      </c>
      <c r="R79" s="927">
        <v>40498</v>
      </c>
      <c r="S79" s="935" t="s">
        <v>1090</v>
      </c>
      <c r="T79" s="935" t="s">
        <v>859</v>
      </c>
      <c r="U79" s="936">
        <v>1072.3550871559</v>
      </c>
      <c r="V79" s="864"/>
    </row>
    <row r="80" spans="1:62" s="695" customFormat="1" ht="12" customHeight="1">
      <c r="A80" s="929" t="s">
        <v>73</v>
      </c>
      <c r="B80" s="925" t="s">
        <v>817</v>
      </c>
      <c r="C80" s="930" t="s">
        <v>76</v>
      </c>
      <c r="D80" s="931" t="s">
        <v>3885</v>
      </c>
      <c r="E80" s="932" t="s">
        <v>77</v>
      </c>
      <c r="F80" s="933" t="s">
        <v>74</v>
      </c>
      <c r="G80" s="934" t="s">
        <v>3886</v>
      </c>
      <c r="H80" s="926" t="s">
        <v>3887</v>
      </c>
      <c r="I80" s="926"/>
      <c r="J80" s="926">
        <v>10932</v>
      </c>
      <c r="K80" s="925" t="s">
        <v>3888</v>
      </c>
      <c r="L80" s="925">
        <v>66172</v>
      </c>
      <c r="M80" s="927">
        <v>37865</v>
      </c>
      <c r="N80" s="928">
        <v>40148</v>
      </c>
      <c r="O80" s="927">
        <v>37919</v>
      </c>
      <c r="P80" s="927">
        <v>39752</v>
      </c>
      <c r="Q80" s="927">
        <v>40498</v>
      </c>
      <c r="R80" s="927">
        <v>40498</v>
      </c>
      <c r="S80" s="935" t="s">
        <v>1090</v>
      </c>
      <c r="T80" s="935" t="s">
        <v>859</v>
      </c>
      <c r="U80" s="936">
        <v>1073.3550871559</v>
      </c>
      <c r="V80" s="864"/>
    </row>
    <row r="81" spans="1:22" ht="12" customHeight="1">
      <c r="A81" s="929" t="s">
        <v>73</v>
      </c>
      <c r="B81" s="925" t="s">
        <v>817</v>
      </c>
      <c r="C81" s="930" t="s">
        <v>76</v>
      </c>
      <c r="D81" s="931" t="s">
        <v>3889</v>
      </c>
      <c r="E81" s="932" t="s">
        <v>77</v>
      </c>
      <c r="F81" s="933" t="s">
        <v>74</v>
      </c>
      <c r="G81" s="934" t="s">
        <v>3890</v>
      </c>
      <c r="H81" s="926" t="s">
        <v>3891</v>
      </c>
      <c r="I81" s="926"/>
      <c r="J81" s="926">
        <v>10933</v>
      </c>
      <c r="K81" s="925" t="s">
        <v>3892</v>
      </c>
      <c r="L81" s="925">
        <v>66173</v>
      </c>
      <c r="M81" s="927">
        <v>37865</v>
      </c>
      <c r="N81" s="928">
        <v>40148</v>
      </c>
      <c r="O81" s="927">
        <v>37919</v>
      </c>
      <c r="P81" s="927">
        <v>39752</v>
      </c>
      <c r="Q81" s="927">
        <v>40498</v>
      </c>
      <c r="R81" s="927">
        <v>40498</v>
      </c>
      <c r="S81" s="935" t="s">
        <v>1090</v>
      </c>
      <c r="T81" s="935" t="s">
        <v>859</v>
      </c>
      <c r="U81" s="936">
        <v>1074.3550871559</v>
      </c>
      <c r="V81" s="864"/>
    </row>
    <row r="82" spans="1:22" s="695" customFormat="1" ht="12" customHeight="1">
      <c r="A82" s="929" t="s">
        <v>73</v>
      </c>
      <c r="B82" s="925" t="s">
        <v>817</v>
      </c>
      <c r="C82" s="930" t="s">
        <v>76</v>
      </c>
      <c r="D82" s="931" t="s">
        <v>3893</v>
      </c>
      <c r="E82" s="932" t="s">
        <v>77</v>
      </c>
      <c r="F82" s="933" t="s">
        <v>74</v>
      </c>
      <c r="G82" s="934" t="s">
        <v>3894</v>
      </c>
      <c r="H82" s="926" t="s">
        <v>3895</v>
      </c>
      <c r="I82" s="926"/>
      <c r="J82" s="926">
        <v>10934</v>
      </c>
      <c r="K82" s="925" t="s">
        <v>3896</v>
      </c>
      <c r="L82" s="925">
        <v>66174</v>
      </c>
      <c r="M82" s="927">
        <v>37865</v>
      </c>
      <c r="N82" s="928">
        <v>40148</v>
      </c>
      <c r="O82" s="927">
        <v>37919</v>
      </c>
      <c r="P82" s="927">
        <v>39752</v>
      </c>
      <c r="Q82" s="927">
        <v>40498</v>
      </c>
      <c r="R82" s="927">
        <v>40498</v>
      </c>
      <c r="S82" s="935" t="s">
        <v>1090</v>
      </c>
      <c r="T82" s="935" t="s">
        <v>859</v>
      </c>
      <c r="U82" s="936">
        <v>1075.3550871559</v>
      </c>
      <c r="V82" s="864"/>
    </row>
    <row r="83" spans="1:22" s="695" customFormat="1" ht="12" customHeight="1">
      <c r="A83" s="929" t="s">
        <v>73</v>
      </c>
      <c r="B83" s="925" t="s">
        <v>817</v>
      </c>
      <c r="C83" s="930" t="s">
        <v>76</v>
      </c>
      <c r="D83" s="931" t="s">
        <v>3897</v>
      </c>
      <c r="E83" s="932" t="s">
        <v>77</v>
      </c>
      <c r="F83" s="933" t="s">
        <v>74</v>
      </c>
      <c r="G83" s="934" t="s">
        <v>3898</v>
      </c>
      <c r="H83" s="926" t="s">
        <v>3899</v>
      </c>
      <c r="I83" s="926"/>
      <c r="J83" s="926">
        <v>10935</v>
      </c>
      <c r="K83" s="925" t="s">
        <v>3900</v>
      </c>
      <c r="L83" s="925">
        <v>66175</v>
      </c>
      <c r="M83" s="927">
        <v>37865</v>
      </c>
      <c r="N83" s="928">
        <v>40148</v>
      </c>
      <c r="O83" s="927">
        <v>37919</v>
      </c>
      <c r="P83" s="927">
        <v>39752</v>
      </c>
      <c r="Q83" s="927">
        <v>40498</v>
      </c>
      <c r="R83" s="927">
        <v>40498</v>
      </c>
      <c r="S83" s="935" t="s">
        <v>1090</v>
      </c>
      <c r="T83" s="935" t="s">
        <v>859</v>
      </c>
      <c r="U83" s="936">
        <v>1076.3550871559</v>
      </c>
      <c r="V83" s="864"/>
    </row>
    <row r="84" spans="1:22" s="695" customFormat="1" ht="12" customHeight="1">
      <c r="A84" s="929" t="s">
        <v>73</v>
      </c>
      <c r="B84" s="925" t="s">
        <v>817</v>
      </c>
      <c r="C84" s="930" t="s">
        <v>76</v>
      </c>
      <c r="D84" s="931" t="s">
        <v>3901</v>
      </c>
      <c r="E84" s="932" t="s">
        <v>77</v>
      </c>
      <c r="F84" s="933" t="s">
        <v>74</v>
      </c>
      <c r="G84" s="934" t="s">
        <v>3902</v>
      </c>
      <c r="H84" s="926" t="s">
        <v>3903</v>
      </c>
      <c r="I84" s="926"/>
      <c r="J84" s="926">
        <v>10936</v>
      </c>
      <c r="K84" s="925" t="s">
        <v>3904</v>
      </c>
      <c r="L84" s="925">
        <v>66176</v>
      </c>
      <c r="M84" s="927">
        <v>37865</v>
      </c>
      <c r="N84" s="928">
        <v>40148</v>
      </c>
      <c r="O84" s="927">
        <v>37919</v>
      </c>
      <c r="P84" s="927">
        <v>39752</v>
      </c>
      <c r="Q84" s="927">
        <v>40498</v>
      </c>
      <c r="R84" s="927">
        <v>40498</v>
      </c>
      <c r="S84" s="935" t="s">
        <v>1090</v>
      </c>
      <c r="T84" s="935" t="s">
        <v>859</v>
      </c>
      <c r="U84" s="936">
        <v>1077.3550871559</v>
      </c>
      <c r="V84" s="864"/>
    </row>
    <row r="85" spans="1:22" s="695" customFormat="1" ht="12" customHeight="1">
      <c r="A85" s="929" t="s">
        <v>73</v>
      </c>
      <c r="B85" s="925" t="s">
        <v>817</v>
      </c>
      <c r="C85" s="930" t="s">
        <v>76</v>
      </c>
      <c r="D85" s="931" t="s">
        <v>3905</v>
      </c>
      <c r="E85" s="932" t="s">
        <v>77</v>
      </c>
      <c r="F85" s="933" t="s">
        <v>74</v>
      </c>
      <c r="G85" s="934" t="s">
        <v>3906</v>
      </c>
      <c r="H85" s="926" t="s">
        <v>3907</v>
      </c>
      <c r="I85" s="926"/>
      <c r="J85" s="926">
        <v>10937</v>
      </c>
      <c r="K85" s="925" t="s">
        <v>3908</v>
      </c>
      <c r="L85" s="925">
        <v>66177</v>
      </c>
      <c r="M85" s="927">
        <v>37865</v>
      </c>
      <c r="N85" s="928">
        <v>40148</v>
      </c>
      <c r="O85" s="927">
        <v>37919</v>
      </c>
      <c r="P85" s="927">
        <v>39752</v>
      </c>
      <c r="Q85" s="927">
        <v>40498</v>
      </c>
      <c r="R85" s="927">
        <v>40498</v>
      </c>
      <c r="S85" s="935" t="s">
        <v>1090</v>
      </c>
      <c r="T85" s="935" t="s">
        <v>859</v>
      </c>
      <c r="U85" s="936">
        <v>1078.3550871559</v>
      </c>
      <c r="V85" s="864"/>
    </row>
    <row r="86" spans="1:22" ht="12" customHeight="1">
      <c r="A86" s="929" t="s">
        <v>73</v>
      </c>
      <c r="B86" s="925" t="s">
        <v>817</v>
      </c>
      <c r="C86" s="930" t="s">
        <v>76</v>
      </c>
      <c r="D86" s="931" t="s">
        <v>3909</v>
      </c>
      <c r="E86" s="932" t="s">
        <v>77</v>
      </c>
      <c r="F86" s="933" t="s">
        <v>74</v>
      </c>
      <c r="G86" s="934" t="s">
        <v>3910</v>
      </c>
      <c r="H86" s="926" t="s">
        <v>3911</v>
      </c>
      <c r="I86" s="926"/>
      <c r="J86" s="926">
        <v>10938</v>
      </c>
      <c r="K86" s="925" t="s">
        <v>3912</v>
      </c>
      <c r="L86" s="925">
        <v>66178</v>
      </c>
      <c r="M86" s="927">
        <v>37865</v>
      </c>
      <c r="N86" s="928">
        <v>40148</v>
      </c>
      <c r="O86" s="927">
        <v>37919</v>
      </c>
      <c r="P86" s="927">
        <v>39752</v>
      </c>
      <c r="Q86" s="927">
        <v>40498</v>
      </c>
      <c r="R86" s="927">
        <v>40498</v>
      </c>
      <c r="S86" s="935" t="s">
        <v>1090</v>
      </c>
      <c r="T86" s="935" t="s">
        <v>859</v>
      </c>
      <c r="U86" s="936">
        <v>1079.3550871559</v>
      </c>
      <c r="V86" s="864"/>
    </row>
    <row r="87" spans="1:22" ht="12" customHeight="1">
      <c r="A87" s="929" t="s">
        <v>73</v>
      </c>
      <c r="B87" s="925" t="s">
        <v>817</v>
      </c>
      <c r="C87" s="930" t="s">
        <v>76</v>
      </c>
      <c r="D87" s="931" t="s">
        <v>3913</v>
      </c>
      <c r="E87" s="932" t="s">
        <v>77</v>
      </c>
      <c r="F87" s="933" t="s">
        <v>74</v>
      </c>
      <c r="G87" s="934" t="s">
        <v>3914</v>
      </c>
      <c r="H87" s="926" t="s">
        <v>3915</v>
      </c>
      <c r="I87" s="926"/>
      <c r="J87" s="926">
        <v>10939</v>
      </c>
      <c r="K87" s="925" t="s">
        <v>3916</v>
      </c>
      <c r="L87" s="925">
        <v>66179</v>
      </c>
      <c r="M87" s="927">
        <v>37865</v>
      </c>
      <c r="N87" s="928">
        <v>40148</v>
      </c>
      <c r="O87" s="927">
        <v>37919</v>
      </c>
      <c r="P87" s="927">
        <v>39752</v>
      </c>
      <c r="Q87" s="927">
        <v>40498</v>
      </c>
      <c r="R87" s="927">
        <v>40498</v>
      </c>
      <c r="S87" s="935" t="s">
        <v>1090</v>
      </c>
      <c r="T87" s="935" t="s">
        <v>859</v>
      </c>
      <c r="U87" s="936">
        <v>1080.3550871559</v>
      </c>
      <c r="V87" s="864"/>
    </row>
    <row r="88" spans="1:22" s="695" customFormat="1" ht="12" customHeight="1" thickBot="1">
      <c r="A88" s="807"/>
      <c r="B88" s="808" t="s">
        <v>241</v>
      </c>
      <c r="C88" s="809"/>
      <c r="D88" s="809"/>
      <c r="E88" s="810"/>
      <c r="F88" s="808"/>
      <c r="G88" s="811"/>
      <c r="H88" s="808"/>
      <c r="I88" s="808"/>
      <c r="J88" s="807"/>
      <c r="K88" s="808"/>
      <c r="L88" s="808"/>
      <c r="M88" s="815"/>
      <c r="N88" s="815"/>
      <c r="O88" s="812"/>
      <c r="P88" s="812"/>
      <c r="Q88" s="812"/>
      <c r="R88" s="812"/>
      <c r="S88" s="809"/>
      <c r="T88" s="809"/>
      <c r="U88" s="817"/>
      <c r="V88" s="865"/>
    </row>
    <row r="89" spans="1:22" ht="12.75" thickBot="1">
      <c r="A89" s="703"/>
      <c r="B89" s="700" t="s">
        <v>241</v>
      </c>
      <c r="C89" s="701"/>
      <c r="D89" s="701"/>
      <c r="E89" s="713"/>
      <c r="F89" s="700"/>
      <c r="G89" s="702"/>
      <c r="H89" s="700"/>
      <c r="I89" s="703"/>
      <c r="J89" s="700"/>
      <c r="K89" s="700"/>
      <c r="L89" s="714"/>
      <c r="M89" s="714"/>
      <c r="N89" s="704"/>
      <c r="O89" s="704"/>
      <c r="P89" s="704"/>
      <c r="Q89" s="704"/>
      <c r="R89" s="701"/>
      <c r="S89" s="701"/>
      <c r="T89" s="715"/>
      <c r="U89" s="716"/>
    </row>
    <row r="90" spans="1:22">
      <c r="E90" s="717"/>
      <c r="P90" s="665"/>
      <c r="Q90" s="665"/>
      <c r="U90" s="718"/>
    </row>
  </sheetData>
  <pageMargins left="0.15748031496062992" right="0.19685039370078741" top="0.47244094488188981" bottom="0.78740157480314965" header="0.23622047244094491" footer="0.15748031496062992"/>
  <pageSetup paperSize="8" scale="70" orientation="landscape" horizontalDpi="300" verticalDpi="3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8"/>
    <pageSetUpPr fitToPage="1"/>
  </sheetPr>
  <dimension ref="A1:M44"/>
  <sheetViews>
    <sheetView topLeftCell="A10" workbookViewId="0">
      <selection activeCell="L49" sqref="L49"/>
    </sheetView>
  </sheetViews>
  <sheetFormatPr defaultRowHeight="12.75"/>
  <cols>
    <col min="1" max="1" width="2.140625" style="505" customWidth="1"/>
    <col min="2" max="2" width="21.85546875" customWidth="1"/>
    <col min="3" max="5" width="9.7109375" customWidth="1"/>
    <col min="6" max="6" width="9.7109375" style="8" customWidth="1"/>
    <col min="7" max="7" width="9.7109375" customWidth="1"/>
    <col min="8" max="8" width="8.28515625" style="514" customWidth="1"/>
    <col min="9" max="13" width="11.28515625" style="10" bestFit="1" customWidth="1"/>
  </cols>
  <sheetData>
    <row r="1" spans="1:8" ht="18">
      <c r="A1" s="507" t="s">
        <v>62</v>
      </c>
      <c r="B1" s="503"/>
      <c r="C1" s="61"/>
      <c r="D1" s="61"/>
      <c r="E1" s="61"/>
      <c r="F1" s="156"/>
      <c r="G1" s="61"/>
      <c r="H1" s="509"/>
    </row>
    <row r="2" spans="1:8">
      <c r="A2" s="61"/>
      <c r="B2" s="61"/>
      <c r="C2" s="61"/>
      <c r="D2" s="61"/>
      <c r="E2" s="61"/>
      <c r="F2" s="156"/>
      <c r="G2" s="61"/>
      <c r="H2" s="509"/>
    </row>
    <row r="3" spans="1:8">
      <c r="A3" s="506" t="s">
        <v>53</v>
      </c>
      <c r="B3" s="504"/>
      <c r="C3" s="61"/>
      <c r="D3" s="61"/>
      <c r="E3" s="61"/>
      <c r="F3" s="162"/>
      <c r="G3" s="61"/>
      <c r="H3" s="162"/>
    </row>
    <row r="4" spans="1:8">
      <c r="A4" s="61" t="s">
        <v>58</v>
      </c>
      <c r="B4" s="61"/>
      <c r="C4" s="61"/>
      <c r="D4" s="61"/>
      <c r="E4" s="61"/>
      <c r="F4" s="162"/>
      <c r="G4" s="61"/>
      <c r="H4" s="510">
        <v>0.95</v>
      </c>
    </row>
    <row r="5" spans="1:8" ht="5.45" customHeight="1">
      <c r="A5" s="61"/>
      <c r="B5" s="61"/>
      <c r="C5" s="61"/>
      <c r="D5" s="61"/>
      <c r="E5" s="61"/>
      <c r="F5" s="162"/>
      <c r="G5" s="61"/>
      <c r="H5" s="162"/>
    </row>
    <row r="6" spans="1:8">
      <c r="A6" s="61" t="s">
        <v>63</v>
      </c>
      <c r="B6" s="61"/>
      <c r="C6" s="61"/>
      <c r="D6" s="61"/>
      <c r="E6" s="61"/>
      <c r="F6" s="156"/>
      <c r="G6" s="61"/>
      <c r="H6" s="509"/>
    </row>
    <row r="7" spans="1:8">
      <c r="A7" s="61"/>
      <c r="B7" s="91" t="s">
        <v>613</v>
      </c>
      <c r="C7" s="61"/>
      <c r="D7" s="61"/>
      <c r="E7" s="61"/>
      <c r="F7" s="156"/>
      <c r="G7" s="511">
        <v>0.1</v>
      </c>
      <c r="H7" s="156"/>
    </row>
    <row r="8" spans="1:8">
      <c r="A8" s="61"/>
      <c r="B8" s="91" t="s">
        <v>611</v>
      </c>
      <c r="C8" s="61"/>
      <c r="D8" s="61"/>
      <c r="E8" s="61"/>
      <c r="F8" s="156"/>
      <c r="G8" s="511">
        <v>0.5</v>
      </c>
      <c r="H8" s="156"/>
    </row>
    <row r="9" spans="1:8">
      <c r="A9" s="61"/>
      <c r="B9" s="91" t="s">
        <v>612</v>
      </c>
      <c r="C9" s="61"/>
      <c r="D9" s="61"/>
      <c r="E9" s="61"/>
      <c r="F9" s="156"/>
      <c r="G9" s="511">
        <v>0.5</v>
      </c>
      <c r="H9" s="156"/>
    </row>
    <row r="10" spans="1:8">
      <c r="A10" s="61"/>
      <c r="B10" s="91" t="s">
        <v>235</v>
      </c>
      <c r="C10" s="61"/>
      <c r="D10" s="61"/>
      <c r="E10" s="61"/>
      <c r="F10" s="156"/>
      <c r="G10" s="511">
        <v>0.5</v>
      </c>
      <c r="H10" s="156"/>
    </row>
    <row r="11" spans="1:8">
      <c r="A11" s="61"/>
      <c r="B11" s="91" t="s">
        <v>614</v>
      </c>
      <c r="C11" s="61"/>
      <c r="D11" s="61"/>
      <c r="E11" s="61"/>
      <c r="F11" s="156"/>
      <c r="G11" s="511">
        <v>0.5</v>
      </c>
      <c r="H11" s="156"/>
    </row>
    <row r="12" spans="1:8">
      <c r="A12" s="61"/>
      <c r="B12" s="91" t="s">
        <v>615</v>
      </c>
      <c r="C12" s="61"/>
      <c r="D12" s="61"/>
      <c r="E12" s="61"/>
      <c r="F12" s="156"/>
      <c r="G12" s="511">
        <v>0.5</v>
      </c>
      <c r="H12" s="156"/>
    </row>
    <row r="13" spans="1:8">
      <c r="A13" s="61"/>
      <c r="B13" s="91" t="s">
        <v>236</v>
      </c>
      <c r="C13" s="61"/>
      <c r="D13" s="61"/>
      <c r="E13" s="61"/>
      <c r="F13" s="156"/>
      <c r="G13" s="511">
        <v>0.5</v>
      </c>
      <c r="H13" s="156"/>
    </row>
    <row r="14" spans="1:8">
      <c r="A14" s="61"/>
      <c r="B14" s="91" t="s">
        <v>237</v>
      </c>
      <c r="C14" s="61"/>
      <c r="D14" s="61"/>
      <c r="E14" s="61"/>
      <c r="F14" s="156"/>
      <c r="G14" s="511">
        <v>0.5</v>
      </c>
      <c r="H14" s="156"/>
    </row>
    <row r="15" spans="1:8" ht="5.45" customHeight="1">
      <c r="A15" s="61"/>
      <c r="B15" s="61"/>
      <c r="C15" s="61"/>
      <c r="D15" s="61"/>
      <c r="E15" s="61"/>
      <c r="F15" s="154"/>
      <c r="G15" s="61"/>
      <c r="H15" s="509"/>
    </row>
    <row r="16" spans="1:8">
      <c r="A16" s="61" t="s">
        <v>56</v>
      </c>
      <c r="B16" s="61"/>
      <c r="C16" s="61"/>
      <c r="D16" s="61"/>
      <c r="E16" s="61"/>
      <c r="F16" s="154"/>
      <c r="G16" s="61"/>
      <c r="H16" s="511">
        <v>0.22</v>
      </c>
    </row>
    <row r="17" spans="1:13">
      <c r="A17" s="61" t="s">
        <v>54</v>
      </c>
      <c r="B17" s="61"/>
      <c r="C17" s="61"/>
      <c r="D17" s="61"/>
      <c r="E17" s="61"/>
      <c r="F17" s="154"/>
      <c r="G17" s="61"/>
      <c r="H17" s="511">
        <v>0.5</v>
      </c>
    </row>
    <row r="18" spans="1:13">
      <c r="A18" s="61" t="s">
        <v>55</v>
      </c>
      <c r="B18" s="61"/>
      <c r="C18" s="61"/>
      <c r="D18" s="61"/>
      <c r="E18" s="61"/>
      <c r="F18" s="154"/>
      <c r="G18" s="61"/>
      <c r="H18" s="511">
        <v>0.5</v>
      </c>
    </row>
    <row r="19" spans="1:13">
      <c r="A19" s="61" t="s">
        <v>65</v>
      </c>
      <c r="B19" s="61"/>
      <c r="C19" s="61"/>
      <c r="D19" s="61"/>
      <c r="E19" s="61"/>
      <c r="F19" s="154"/>
      <c r="G19" s="61"/>
      <c r="H19" s="511">
        <v>0.1</v>
      </c>
    </row>
    <row r="20" spans="1:13">
      <c r="A20" s="61" t="s">
        <v>66</v>
      </c>
      <c r="B20" s="61"/>
      <c r="C20" s="61"/>
      <c r="D20" s="61"/>
      <c r="E20" s="61"/>
      <c r="F20" s="156"/>
      <c r="G20" s="61"/>
      <c r="H20" s="511">
        <v>0.5</v>
      </c>
    </row>
    <row r="21" spans="1:13">
      <c r="A21" s="61" t="s">
        <v>60</v>
      </c>
      <c r="B21" s="61"/>
      <c r="C21" s="61"/>
      <c r="D21" s="61"/>
      <c r="E21" s="61"/>
      <c r="F21" s="154"/>
      <c r="G21" s="61"/>
      <c r="H21" s="511">
        <v>0.75</v>
      </c>
    </row>
    <row r="22" spans="1:13">
      <c r="A22" s="61"/>
      <c r="B22" s="61"/>
      <c r="C22" s="61"/>
      <c r="D22" s="61"/>
      <c r="E22" s="61"/>
      <c r="F22" s="156"/>
      <c r="G22" s="61"/>
      <c r="H22" s="509"/>
    </row>
    <row r="23" spans="1:13">
      <c r="A23" s="506" t="s">
        <v>721</v>
      </c>
      <c r="B23" s="504"/>
      <c r="C23" s="61"/>
      <c r="D23" s="61"/>
      <c r="E23" s="61"/>
      <c r="F23" s="156"/>
      <c r="G23" s="61"/>
      <c r="H23" s="509"/>
    </row>
    <row r="24" spans="1:13">
      <c r="A24" s="61" t="s">
        <v>57</v>
      </c>
      <c r="B24" s="61"/>
      <c r="C24" s="61"/>
      <c r="D24" s="61"/>
      <c r="E24" s="61"/>
      <c r="F24" s="154"/>
      <c r="G24" s="61"/>
      <c r="H24" s="512">
        <v>0.05</v>
      </c>
    </row>
    <row r="25" spans="1:13" ht="6.6" customHeight="1">
      <c r="A25" s="61"/>
      <c r="B25" s="61"/>
      <c r="C25" s="61"/>
      <c r="D25" s="61"/>
      <c r="E25" s="61"/>
      <c r="F25" s="154"/>
      <c r="G25" s="61"/>
      <c r="H25" s="162"/>
    </row>
    <row r="26" spans="1:13">
      <c r="A26" s="61" t="s">
        <v>59</v>
      </c>
      <c r="B26" s="61"/>
      <c r="C26" s="61"/>
      <c r="D26" s="61"/>
      <c r="E26" s="61"/>
      <c r="F26" s="154"/>
      <c r="G26" s="61"/>
      <c r="H26" s="511">
        <v>0.25</v>
      </c>
    </row>
    <row r="27" spans="1:13">
      <c r="A27" s="61" t="s">
        <v>61</v>
      </c>
      <c r="B27" s="61"/>
      <c r="C27" s="61"/>
      <c r="D27" s="61"/>
      <c r="E27" s="61"/>
      <c r="F27" s="154"/>
      <c r="G27" s="61"/>
      <c r="H27" s="511">
        <v>0.7</v>
      </c>
    </row>
    <row r="28" spans="1:13">
      <c r="A28" s="61" t="s">
        <v>60</v>
      </c>
      <c r="B28" s="61"/>
      <c r="C28" s="61"/>
      <c r="D28" s="61"/>
      <c r="E28" s="61"/>
      <c r="F28" s="154"/>
      <c r="G28" s="61"/>
      <c r="H28" s="511">
        <v>0.75</v>
      </c>
    </row>
    <row r="29" spans="1:13">
      <c r="A29" s="61"/>
      <c r="B29" s="35"/>
      <c r="C29" s="35"/>
      <c r="D29" s="35"/>
      <c r="E29" s="35"/>
      <c r="F29" s="157"/>
      <c r="G29" s="35"/>
      <c r="H29" s="513"/>
    </row>
    <row r="30" spans="1:13">
      <c r="A30" s="61"/>
      <c r="B30" s="35"/>
      <c r="C30" s="35"/>
      <c r="D30" s="35"/>
      <c r="E30" s="35"/>
      <c r="F30" s="157"/>
      <c r="G30" s="35"/>
      <c r="H30" s="513"/>
    </row>
    <row r="31" spans="1:13" ht="18">
      <c r="A31" s="507" t="s">
        <v>64</v>
      </c>
      <c r="B31" s="503"/>
      <c r="C31" s="153"/>
      <c r="D31" s="153"/>
      <c r="E31" s="153"/>
      <c r="F31" s="154"/>
      <c r="G31" s="153"/>
      <c r="H31" s="154"/>
    </row>
    <row r="32" spans="1:13" s="4" customFormat="1">
      <c r="A32" s="61" t="s">
        <v>60</v>
      </c>
      <c r="B32" s="155"/>
      <c r="C32" s="155"/>
      <c r="D32" s="155"/>
      <c r="E32" s="155"/>
      <c r="F32" s="154"/>
      <c r="G32" s="155"/>
      <c r="H32" s="511">
        <v>0.5</v>
      </c>
      <c r="I32" s="13"/>
      <c r="J32" s="13"/>
      <c r="K32" s="13"/>
      <c r="L32" s="13"/>
      <c r="M32" s="13"/>
    </row>
    <row r="33" spans="1:8">
      <c r="A33" s="61"/>
      <c r="B33" s="35"/>
      <c r="C33" s="35"/>
      <c r="D33" s="35"/>
      <c r="E33" s="35"/>
      <c r="F33" s="157"/>
      <c r="G33" s="35"/>
      <c r="H33" s="513"/>
    </row>
    <row r="34" spans="1:8" ht="13.15" customHeight="1">
      <c r="A34" s="91" t="s">
        <v>655</v>
      </c>
      <c r="B34" s="61"/>
      <c r="C34" s="155"/>
      <c r="D34" s="155"/>
      <c r="E34" s="986" t="s">
        <v>1000</v>
      </c>
      <c r="F34" s="983"/>
      <c r="G34" s="982" t="s">
        <v>656</v>
      </c>
      <c r="H34" s="983"/>
    </row>
    <row r="35" spans="1:8">
      <c r="B35" s="35"/>
      <c r="C35" s="155"/>
      <c r="D35" s="155"/>
      <c r="E35" s="984">
        <v>2006</v>
      </c>
      <c r="F35" s="985"/>
      <c r="G35" s="984">
        <v>2013</v>
      </c>
      <c r="H35" s="985"/>
    </row>
    <row r="36" spans="1:8">
      <c r="A36" s="91" t="s">
        <v>702</v>
      </c>
      <c r="B36" s="91"/>
      <c r="C36" s="155"/>
      <c r="D36" s="155"/>
      <c r="E36" s="158">
        <v>188500</v>
      </c>
      <c r="F36" s="159">
        <v>0.39994992669352802</v>
      </c>
      <c r="G36" s="517">
        <v>190956</v>
      </c>
      <c r="H36" s="515">
        <v>0.40516094536705216</v>
      </c>
    </row>
    <row r="37" spans="1:8">
      <c r="A37" s="91" t="s">
        <v>313</v>
      </c>
      <c r="B37" s="91"/>
      <c r="C37" s="155"/>
      <c r="D37" s="155"/>
      <c r="E37" s="158">
        <v>100400</v>
      </c>
      <c r="F37" s="159">
        <v>0.21302372753331678</v>
      </c>
      <c r="G37" s="517">
        <v>98238</v>
      </c>
      <c r="H37" s="515">
        <v>0.20843650344041806</v>
      </c>
    </row>
    <row r="38" spans="1:8">
      <c r="A38" s="91" t="s">
        <v>708</v>
      </c>
      <c r="B38" s="91"/>
      <c r="C38" s="155"/>
      <c r="D38" s="155"/>
      <c r="E38" s="158">
        <v>38000</v>
      </c>
      <c r="F38" s="159">
        <v>8.0626510420976474E-2</v>
      </c>
      <c r="G38" s="517">
        <v>40179</v>
      </c>
      <c r="H38" s="515">
        <v>8.5249804268537205E-2</v>
      </c>
    </row>
    <row r="39" spans="1:8">
      <c r="A39" s="91" t="s">
        <v>312</v>
      </c>
      <c r="B39" s="91"/>
      <c r="C39" s="155"/>
      <c r="D39" s="155"/>
      <c r="E39" s="158">
        <v>50700</v>
      </c>
      <c r="F39" s="159">
        <v>0.1075727389037765</v>
      </c>
      <c r="G39" s="517">
        <v>51717</v>
      </c>
      <c r="H39" s="515">
        <v>0.10973055893267475</v>
      </c>
    </row>
    <row r="40" spans="1:8">
      <c r="A40" s="91" t="s">
        <v>710</v>
      </c>
      <c r="B40" s="91"/>
      <c r="C40" s="155"/>
      <c r="D40" s="155"/>
      <c r="E40" s="158">
        <v>47800</v>
      </c>
      <c r="F40" s="159">
        <v>0.10141966310849146</v>
      </c>
      <c r="G40" s="517">
        <v>49104</v>
      </c>
      <c r="H40" s="515">
        <v>0.10418642546609549</v>
      </c>
    </row>
    <row r="41" spans="1:8">
      <c r="A41" s="91" t="s">
        <v>713</v>
      </c>
      <c r="B41" s="91"/>
      <c r="C41" s="155"/>
      <c r="D41" s="155"/>
      <c r="E41" s="158">
        <v>23200</v>
      </c>
      <c r="F41" s="159">
        <v>4.922460636228037E-2</v>
      </c>
      <c r="G41" s="517">
        <v>23352</v>
      </c>
      <c r="H41" s="515">
        <v>4.9547112403964276E-2</v>
      </c>
    </row>
    <row r="42" spans="1:8">
      <c r="A42" s="91" t="s">
        <v>716</v>
      </c>
      <c r="B42" s="91"/>
      <c r="C42" s="155"/>
      <c r="D42" s="155"/>
      <c r="E42" s="158">
        <v>7210</v>
      </c>
      <c r="F42" s="159">
        <v>1.5297819477243168E-2</v>
      </c>
      <c r="G42" s="517">
        <v>8235</v>
      </c>
      <c r="H42" s="515">
        <v>1.7472613508335295E-2</v>
      </c>
    </row>
    <row r="43" spans="1:8">
      <c r="A43" s="91" t="s">
        <v>717</v>
      </c>
      <c r="B43" s="91"/>
      <c r="C43" s="155"/>
      <c r="D43" s="155"/>
      <c r="E43" s="158">
        <v>8810</v>
      </c>
      <c r="F43" s="159">
        <v>1.8692619916021124E-2</v>
      </c>
      <c r="G43" s="517">
        <v>9528</v>
      </c>
      <c r="H43" s="515">
        <v>2.0216036612922733E-2</v>
      </c>
    </row>
    <row r="44" spans="1:8">
      <c r="A44" s="91" t="s">
        <v>314</v>
      </c>
      <c r="B44" s="91"/>
      <c r="C44" s="155"/>
      <c r="D44" s="155"/>
      <c r="E44" s="161">
        <v>464620</v>
      </c>
      <c r="F44" s="160">
        <v>0.98580761241563386</v>
      </c>
      <c r="G44" s="518">
        <v>471309</v>
      </c>
      <c r="H44" s="516">
        <v>0.99999999999999989</v>
      </c>
    </row>
  </sheetData>
  <mergeCells count="4">
    <mergeCell ref="G34:H34"/>
    <mergeCell ref="G35:H35"/>
    <mergeCell ref="E34:F34"/>
    <mergeCell ref="E35:F35"/>
  </mergeCells>
  <phoneticPr fontId="11" type="noConversion"/>
  <pageMargins left="0.36" right="0.37" top="0.5" bottom="0.6" header="0.15748031496062992" footer="0.24"/>
  <pageSetup paperSize="9" orientation="portrait" r:id="rId1"/>
  <headerFooter alignWithMargins="0">
    <oddFooter>&amp;L&amp;BGreater Wellington Confidential&amp;B&amp;C&amp;D&amp;RPage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15"/>
    <pageSetUpPr fitToPage="1"/>
  </sheetPr>
  <dimension ref="A1:Q42"/>
  <sheetViews>
    <sheetView workbookViewId="0">
      <pane ySplit="4" topLeftCell="A8" activePane="bottomLeft" state="frozen"/>
      <selection activeCell="C27" sqref="C27"/>
      <selection pane="bottomLeft" activeCell="D38" sqref="D38"/>
    </sheetView>
  </sheetViews>
  <sheetFormatPr defaultColWidth="9.140625" defaultRowHeight="12.75"/>
  <cols>
    <col min="1" max="1" width="20.28515625" style="251" customWidth="1"/>
    <col min="2" max="2" width="11.140625" style="287" customWidth="1"/>
    <col min="3" max="3" width="14.85546875" style="287" bestFit="1" customWidth="1"/>
    <col min="4" max="4" width="11.28515625" style="251" customWidth="1"/>
    <col min="5" max="5" width="2" style="287" customWidth="1"/>
    <col min="6" max="6" width="11.140625" style="287" customWidth="1"/>
    <col min="7" max="7" width="14.7109375" style="287" customWidth="1"/>
    <col min="8" max="8" width="11.28515625" style="251" customWidth="1"/>
    <col min="9" max="9" width="2" style="287" customWidth="1"/>
    <col min="10" max="10" width="10.28515625" style="251" customWidth="1"/>
    <col min="11" max="11" width="11.140625" style="287" customWidth="1"/>
    <col min="12" max="13" width="11.28515625" style="251" customWidth="1"/>
    <col min="14" max="14" width="10" style="340" customWidth="1"/>
    <col min="15" max="15" width="7.28515625" style="340" customWidth="1"/>
    <col min="16" max="16" width="9.140625" style="251" customWidth="1"/>
    <col min="17" max="17" width="11.7109375" style="251" customWidth="1"/>
    <col min="18" max="16384" width="9.140625" style="251"/>
  </cols>
  <sheetData>
    <row r="1" spans="1:15" ht="15.75">
      <c r="A1" s="358" t="s">
        <v>470</v>
      </c>
      <c r="B1" s="249"/>
      <c r="C1" s="249"/>
      <c r="D1" s="250"/>
      <c r="E1" s="249"/>
      <c r="F1" s="249"/>
      <c r="G1" s="249"/>
      <c r="H1" s="250"/>
      <c r="I1" s="249"/>
      <c r="J1" s="250"/>
      <c r="K1" s="249"/>
      <c r="L1" s="250"/>
      <c r="M1" s="250"/>
    </row>
    <row r="2" spans="1:15" ht="15.75">
      <c r="A2" s="358" t="s">
        <v>1292</v>
      </c>
      <c r="B2" s="249"/>
      <c r="C2" s="249"/>
      <c r="D2" s="250"/>
      <c r="E2" s="249"/>
      <c r="F2" s="538"/>
      <c r="G2" s="539"/>
      <c r="H2" s="250"/>
      <c r="I2" s="249"/>
      <c r="J2" s="250"/>
      <c r="K2" s="533"/>
      <c r="L2" s="250"/>
      <c r="M2" s="250"/>
    </row>
    <row r="3" spans="1:15" ht="15.75">
      <c r="A3" s="358" t="s">
        <v>197</v>
      </c>
      <c r="B3" s="249"/>
      <c r="C3" s="249"/>
      <c r="D3" s="250"/>
      <c r="E3" s="249"/>
      <c r="F3" s="249"/>
      <c r="G3" s="249"/>
      <c r="H3" s="250"/>
      <c r="I3" s="249"/>
      <c r="J3" s="250"/>
      <c r="K3" s="249"/>
      <c r="L3" s="250"/>
      <c r="M3" s="250"/>
    </row>
    <row r="4" spans="1:15" ht="63.75">
      <c r="A4" s="252"/>
      <c r="B4" s="253" t="s">
        <v>1157</v>
      </c>
      <c r="C4" s="253" t="s">
        <v>1156</v>
      </c>
      <c r="D4" s="259" t="s">
        <v>1158</v>
      </c>
      <c r="E4" s="257"/>
      <c r="F4" s="254" t="s">
        <v>1296</v>
      </c>
      <c r="G4" s="258" t="s">
        <v>1297</v>
      </c>
      <c r="H4" s="260" t="s">
        <v>1298</v>
      </c>
      <c r="I4" s="257"/>
      <c r="J4" s="255" t="s">
        <v>218</v>
      </c>
      <c r="K4" s="256" t="s">
        <v>219</v>
      </c>
      <c r="L4" s="261" t="s">
        <v>216</v>
      </c>
      <c r="M4" s="262" t="s">
        <v>220</v>
      </c>
      <c r="N4" s="342"/>
      <c r="O4" s="343"/>
    </row>
    <row r="5" spans="1:15">
      <c r="A5" s="263" t="s">
        <v>702</v>
      </c>
      <c r="B5" s="264">
        <v>35832808.842962086</v>
      </c>
      <c r="C5" s="264">
        <v>50639521751</v>
      </c>
      <c r="D5" s="267">
        <v>7.0760559349584459E-2</v>
      </c>
      <c r="E5" s="266"/>
      <c r="F5" s="264">
        <v>38573774.946091726</v>
      </c>
      <c r="G5" s="264">
        <v>51163243951</v>
      </c>
      <c r="H5" s="267">
        <v>7.5393528571086221E-2</v>
      </c>
      <c r="I5" s="266"/>
      <c r="J5" s="265">
        <v>2740966.1031296402</v>
      </c>
      <c r="K5" s="269">
        <v>7.6493196923020257E-2</v>
      </c>
      <c r="L5" s="268">
        <v>4.632969221501762E-3</v>
      </c>
      <c r="M5" s="269">
        <v>6.5473892011128784E-2</v>
      </c>
      <c r="N5" s="344"/>
      <c r="O5" s="345"/>
    </row>
    <row r="6" spans="1:15">
      <c r="A6" s="270" t="s">
        <v>703</v>
      </c>
      <c r="B6" s="264">
        <v>23217684.91843896</v>
      </c>
      <c r="C6" s="264">
        <v>7612875000</v>
      </c>
      <c r="D6" s="267">
        <v>0.3049791953557488</v>
      </c>
      <c r="E6" s="266"/>
      <c r="F6" s="264">
        <v>24983545.669878092</v>
      </c>
      <c r="G6" s="264">
        <v>7834161500</v>
      </c>
      <c r="H6" s="267">
        <v>0.31890516515236622</v>
      </c>
      <c r="I6" s="266"/>
      <c r="J6" s="265">
        <v>1765860.7514391318</v>
      </c>
      <c r="K6" s="269">
        <v>7.6056710978824826E-2</v>
      </c>
      <c r="L6" s="268">
        <v>1.3925969796617421E-2</v>
      </c>
      <c r="M6" s="269">
        <v>4.5662032062131999E-2</v>
      </c>
      <c r="N6" s="346">
        <v>0</v>
      </c>
      <c r="O6" s="347" t="s">
        <v>610</v>
      </c>
    </row>
    <row r="7" spans="1:15">
      <c r="A7" s="270" t="s">
        <v>711</v>
      </c>
      <c r="B7" s="264">
        <v>12571046.29334265</v>
      </c>
      <c r="C7" s="264">
        <v>42447923201</v>
      </c>
      <c r="D7" s="267">
        <v>2.9615221064682142E-2</v>
      </c>
      <c r="E7" s="266"/>
      <c r="F7" s="264">
        <v>13542718.769398276</v>
      </c>
      <c r="G7" s="264">
        <v>42745052901</v>
      </c>
      <c r="H7" s="267">
        <v>3.1682540669124896E-2</v>
      </c>
      <c r="I7" s="266"/>
      <c r="J7" s="265">
        <v>971672.47605562583</v>
      </c>
      <c r="K7" s="269">
        <v>7.7294479185094023E-2</v>
      </c>
      <c r="L7" s="268">
        <v>2.0673196044427543E-3</v>
      </c>
      <c r="M7" s="269">
        <v>6.980598253605988E-2</v>
      </c>
      <c r="N7" s="344"/>
      <c r="O7" s="345"/>
    </row>
    <row r="8" spans="1:15">
      <c r="A8" s="270" t="s">
        <v>706</v>
      </c>
      <c r="B8" s="264">
        <v>44077.631180483273</v>
      </c>
      <c r="C8" s="264">
        <v>578723550</v>
      </c>
      <c r="D8" s="267">
        <v>7.6163534697150787E-3</v>
      </c>
      <c r="E8" s="266"/>
      <c r="F8" s="264">
        <v>47510.506815359826</v>
      </c>
      <c r="G8" s="264">
        <v>584029550</v>
      </c>
      <c r="H8" s="267">
        <v>8.1349491332005086E-3</v>
      </c>
      <c r="I8" s="266"/>
      <c r="J8" s="265">
        <v>3432.8756348765528</v>
      </c>
      <c r="K8" s="269">
        <v>7.7882489211365868E-2</v>
      </c>
      <c r="L8" s="268">
        <v>5.1859566348542996E-4</v>
      </c>
      <c r="M8" s="269">
        <v>6.8089757854270141E-2</v>
      </c>
      <c r="N8" s="344"/>
      <c r="O8" s="345"/>
    </row>
    <row r="9" spans="1:15">
      <c r="A9" s="263"/>
      <c r="B9" s="264"/>
      <c r="C9" s="264"/>
      <c r="D9" s="267"/>
      <c r="E9" s="266"/>
      <c r="F9" s="264"/>
      <c r="G9" s="264"/>
      <c r="H9" s="267"/>
      <c r="I9" s="266"/>
      <c r="J9" s="265"/>
      <c r="K9" s="269"/>
      <c r="L9" s="271"/>
      <c r="M9" s="269"/>
      <c r="N9" s="344"/>
      <c r="O9" s="345"/>
    </row>
    <row r="10" spans="1:15">
      <c r="A10" s="263" t="s">
        <v>707</v>
      </c>
      <c r="B10" s="264">
        <v>10622727.706858903</v>
      </c>
      <c r="C10" s="264">
        <v>17247559500</v>
      </c>
      <c r="D10" s="267">
        <v>6.1589743794528751E-2</v>
      </c>
      <c r="E10" s="266"/>
      <c r="F10" s="264">
        <v>11494477.624105621</v>
      </c>
      <c r="G10" s="264">
        <v>21117106500</v>
      </c>
      <c r="H10" s="267">
        <v>5.4432067310479407E-2</v>
      </c>
      <c r="I10" s="266"/>
      <c r="J10" s="265">
        <v>871749.91724671796</v>
      </c>
      <c r="K10" s="269">
        <v>8.206460160734852E-2</v>
      </c>
      <c r="L10" s="268">
        <v>-7.157676484049344E-3</v>
      </c>
      <c r="M10" s="269">
        <v>-0.1162153963154688</v>
      </c>
      <c r="N10" s="344"/>
      <c r="O10" s="345"/>
    </row>
    <row r="11" spans="1:15">
      <c r="A11" s="270" t="s">
        <v>711</v>
      </c>
      <c r="B11" s="264">
        <v>10578582.859154556</v>
      </c>
      <c r="C11" s="264">
        <v>16970024000</v>
      </c>
      <c r="D11" s="267">
        <v>6.2336876242217197E-2</v>
      </c>
      <c r="E11" s="266"/>
      <c r="F11" s="264">
        <v>11450107.464200616</v>
      </c>
      <c r="G11" s="264">
        <v>20800836500</v>
      </c>
      <c r="H11" s="267">
        <v>5.5046379813622467E-2</v>
      </c>
      <c r="I11" s="266"/>
      <c r="J11" s="265">
        <v>871524.60504605994</v>
      </c>
      <c r="K11" s="269">
        <v>8.2385761557074222E-2</v>
      </c>
      <c r="L11" s="268">
        <v>-7.2904964285947296E-3</v>
      </c>
      <c r="M11" s="269">
        <v>-0.11695318835462104</v>
      </c>
      <c r="N11" s="346">
        <v>0</v>
      </c>
      <c r="O11" s="347" t="s">
        <v>610</v>
      </c>
    </row>
    <row r="12" spans="1:15">
      <c r="A12" s="270" t="s">
        <v>706</v>
      </c>
      <c r="B12" s="264">
        <v>44144.847704347208</v>
      </c>
      <c r="C12" s="264">
        <v>277535500</v>
      </c>
      <c r="D12" s="267">
        <v>1.5906018402815931E-2</v>
      </c>
      <c r="E12" s="266"/>
      <c r="F12" s="264">
        <v>44370.159905005785</v>
      </c>
      <c r="G12" s="264">
        <v>316270000</v>
      </c>
      <c r="H12" s="267">
        <v>1.4029202866223727E-2</v>
      </c>
      <c r="I12" s="266"/>
      <c r="J12" s="265">
        <v>225.31220065857633</v>
      </c>
      <c r="K12" s="269">
        <v>5.1039297307711173E-3</v>
      </c>
      <c r="L12" s="268">
        <v>-1.8768155365922034E-3</v>
      </c>
      <c r="M12" s="269">
        <v>-0.11799405036900626</v>
      </c>
      <c r="N12" s="344"/>
      <c r="O12" s="345"/>
    </row>
    <row r="13" spans="1:15">
      <c r="A13" s="263"/>
      <c r="B13" s="264"/>
      <c r="C13" s="264"/>
      <c r="D13" s="267"/>
      <c r="E13" s="266"/>
      <c r="F13" s="264"/>
      <c r="G13" s="264"/>
      <c r="H13" s="267"/>
      <c r="I13" s="266"/>
      <c r="J13" s="265"/>
      <c r="K13" s="269"/>
      <c r="L13" s="271"/>
      <c r="M13" s="269"/>
      <c r="N13" s="344"/>
      <c r="O13" s="345"/>
    </row>
    <row r="14" spans="1:15">
      <c r="A14" s="263" t="s">
        <v>708</v>
      </c>
      <c r="B14" s="264">
        <v>4226975.8324887771</v>
      </c>
      <c r="C14" s="264">
        <v>6778813850</v>
      </c>
      <c r="D14" s="267">
        <v>6.2355685316373997E-2</v>
      </c>
      <c r="E14" s="266"/>
      <c r="F14" s="264">
        <v>4570772.5333611667</v>
      </c>
      <c r="G14" s="264">
        <v>7980910760</v>
      </c>
      <c r="H14" s="267">
        <v>5.727131490142319E-2</v>
      </c>
      <c r="I14" s="266"/>
      <c r="J14" s="265">
        <v>343796.7008723896</v>
      </c>
      <c r="K14" s="269">
        <v>8.133396416178873E-2</v>
      </c>
      <c r="L14" s="268">
        <v>-5.0843704149508076E-3</v>
      </c>
      <c r="M14" s="269">
        <v>-8.1538201194554127E-2</v>
      </c>
      <c r="N14" s="344"/>
      <c r="O14" s="345"/>
    </row>
    <row r="15" spans="1:15">
      <c r="A15" s="270" t="s">
        <v>711</v>
      </c>
      <c r="B15" s="264">
        <v>4103921.7453657663</v>
      </c>
      <c r="C15" s="264">
        <v>6066040350</v>
      </c>
      <c r="D15" s="267">
        <v>6.7654046273625035E-2</v>
      </c>
      <c r="E15" s="266"/>
      <c r="F15" s="264">
        <v>4446646.3529792409</v>
      </c>
      <c r="G15" s="264">
        <v>7193148420</v>
      </c>
      <c r="H15" s="412">
        <v>6.1817803461634131E-2</v>
      </c>
      <c r="I15" s="266"/>
      <c r="J15" s="265">
        <v>342724.6076134746</v>
      </c>
      <c r="K15" s="269">
        <v>8.3511487030786258E-2</v>
      </c>
      <c r="L15" s="268">
        <v>-5.8362428119909035E-3</v>
      </c>
      <c r="M15" s="269">
        <v>-8.6265983092664866E-2</v>
      </c>
      <c r="N15" s="346">
        <v>0</v>
      </c>
      <c r="O15" s="347" t="s">
        <v>610</v>
      </c>
    </row>
    <row r="16" spans="1:15">
      <c r="A16" s="270" t="s">
        <v>706</v>
      </c>
      <c r="B16" s="264">
        <v>123054.08712301055</v>
      </c>
      <c r="C16" s="264">
        <v>712773500</v>
      </c>
      <c r="D16" s="267">
        <v>1.7264122070055992E-2</v>
      </c>
      <c r="E16" s="266"/>
      <c r="F16" s="264">
        <v>124126.18038192573</v>
      </c>
      <c r="G16" s="264">
        <v>787762340</v>
      </c>
      <c r="H16" s="412">
        <v>1.5756805584527654E-2</v>
      </c>
      <c r="I16" s="266"/>
      <c r="J16" s="265">
        <v>1072.093258915178</v>
      </c>
      <c r="K16" s="269">
        <v>8.7123742411210348E-3</v>
      </c>
      <c r="L16" s="268">
        <v>-1.5073164855283379E-3</v>
      </c>
      <c r="M16" s="269">
        <v>-8.7309188350951528E-2</v>
      </c>
      <c r="N16" s="344"/>
      <c r="O16" s="345"/>
    </row>
    <row r="17" spans="1:17">
      <c r="A17" s="263"/>
      <c r="B17" s="264"/>
      <c r="C17" s="264"/>
      <c r="D17" s="267"/>
      <c r="E17" s="266"/>
      <c r="F17" s="264"/>
      <c r="G17" s="264"/>
      <c r="H17" s="267"/>
      <c r="I17" s="266"/>
      <c r="J17" s="265"/>
      <c r="K17" s="269"/>
      <c r="L17" s="271"/>
      <c r="M17" s="269"/>
      <c r="N17" s="344"/>
      <c r="O17" s="345"/>
    </row>
    <row r="18" spans="1:17">
      <c r="A18" s="263" t="s">
        <v>709</v>
      </c>
      <c r="B18" s="264">
        <v>5556469.7296221284</v>
      </c>
      <c r="C18" s="264">
        <v>8160816800</v>
      </c>
      <c r="D18" s="267">
        <v>6.8087176391732354E-2</v>
      </c>
      <c r="E18" s="266"/>
      <c r="F18" s="264">
        <v>6031037.5938219866</v>
      </c>
      <c r="G18" s="264">
        <v>9980715800</v>
      </c>
      <c r="H18" s="267">
        <v>6.0426904389182058E-2</v>
      </c>
      <c r="I18" s="266"/>
      <c r="J18" s="265">
        <v>474567.86419985816</v>
      </c>
      <c r="K18" s="269">
        <v>8.5408161529232585E-2</v>
      </c>
      <c r="L18" s="268">
        <v>-7.660272002550296E-3</v>
      </c>
      <c r="M18" s="269">
        <v>-0.11250682446394505</v>
      </c>
      <c r="N18" s="344"/>
      <c r="O18" s="345"/>
    </row>
    <row r="19" spans="1:17">
      <c r="A19" s="270" t="s">
        <v>714</v>
      </c>
      <c r="B19" s="264">
        <v>5460158.3988348423</v>
      </c>
      <c r="C19" s="264">
        <v>7633089650</v>
      </c>
      <c r="D19" s="267">
        <v>7.1532742954680775E-2</v>
      </c>
      <c r="E19" s="266"/>
      <c r="F19" s="264">
        <v>5934015.6729508191</v>
      </c>
      <c r="G19" s="264">
        <v>9378934050</v>
      </c>
      <c r="H19" s="267">
        <v>6.3269617222127914E-2</v>
      </c>
      <c r="I19" s="266"/>
      <c r="J19" s="265">
        <v>473857.27411597688</v>
      </c>
      <c r="K19" s="269">
        <v>8.6784528854894516E-2</v>
      </c>
      <c r="L19" s="268">
        <v>-8.2631257325528618E-3</v>
      </c>
      <c r="M19" s="269">
        <v>-0.11551529259527941</v>
      </c>
      <c r="N19" s="346">
        <v>0</v>
      </c>
      <c r="O19" s="347" t="s">
        <v>610</v>
      </c>
    </row>
    <row r="20" spans="1:17">
      <c r="A20" s="270" t="s">
        <v>715</v>
      </c>
      <c r="B20" s="264">
        <v>96311.330787286584</v>
      </c>
      <c r="C20" s="264">
        <v>527727150</v>
      </c>
      <c r="D20" s="267">
        <v>1.8250213351215034E-2</v>
      </c>
      <c r="E20" s="266"/>
      <c r="F20" s="264">
        <v>97021.920871167473</v>
      </c>
      <c r="G20" s="264">
        <v>601781750</v>
      </c>
      <c r="H20" s="267">
        <v>1.6122443206555776E-2</v>
      </c>
      <c r="I20" s="266"/>
      <c r="J20" s="265">
        <v>710.59008388088841</v>
      </c>
      <c r="K20" s="269">
        <v>7.3780528009761426E-3</v>
      </c>
      <c r="L20" s="268">
        <v>-2.1277701446592578E-3</v>
      </c>
      <c r="M20" s="269">
        <v>-0.11658878193429988</v>
      </c>
      <c r="N20" s="344"/>
      <c r="O20" s="345"/>
    </row>
    <row r="21" spans="1:17">
      <c r="A21" s="272"/>
      <c r="B21" s="273"/>
      <c r="C21" s="273"/>
      <c r="D21" s="276"/>
      <c r="E21" s="266"/>
      <c r="F21" s="273"/>
      <c r="G21" s="273"/>
      <c r="H21" s="276"/>
      <c r="I21" s="266"/>
      <c r="J21" s="265"/>
      <c r="K21" s="269"/>
      <c r="L21" s="272"/>
      <c r="M21" s="269"/>
      <c r="N21" s="344"/>
      <c r="O21" s="345"/>
    </row>
    <row r="22" spans="1:17">
      <c r="A22" s="263" t="s">
        <v>710</v>
      </c>
      <c r="B22" s="264">
        <v>2847842.6570023512</v>
      </c>
      <c r="C22" s="264">
        <v>10875199450</v>
      </c>
      <c r="D22" s="267">
        <v>2.6186578647091858E-2</v>
      </c>
      <c r="E22" s="266"/>
      <c r="F22" s="264">
        <v>3080607.2198156095</v>
      </c>
      <c r="G22" s="264">
        <v>10903504450</v>
      </c>
      <c r="H22" s="267">
        <v>2.8253367840975287E-2</v>
      </c>
      <c r="I22" s="266"/>
      <c r="J22" s="265">
        <v>232764.56281325826</v>
      </c>
      <c r="K22" s="269">
        <v>8.1733645726855819E-2</v>
      </c>
      <c r="L22" s="268">
        <v>2.0667891938834296E-3</v>
      </c>
      <c r="M22" s="269">
        <v>7.8925514544564465E-2</v>
      </c>
      <c r="N22" s="344"/>
      <c r="O22" s="345"/>
    </row>
    <row r="23" spans="1:17">
      <c r="A23" s="270" t="s">
        <v>714</v>
      </c>
      <c r="B23" s="264">
        <v>2720769.0483324258</v>
      </c>
      <c r="C23" s="264">
        <v>9215221650</v>
      </c>
      <c r="D23" s="267">
        <v>2.9524727148938692E-2</v>
      </c>
      <c r="E23" s="266"/>
      <c r="F23" s="264">
        <v>2943306.8084539156</v>
      </c>
      <c r="G23" s="264">
        <v>9237970350</v>
      </c>
      <c r="H23" s="267">
        <v>3.1860968339803293E-2</v>
      </c>
      <c r="I23" s="266"/>
      <c r="J23" s="265">
        <v>222537.76012148988</v>
      </c>
      <c r="K23" s="269">
        <v>8.1792227185870203E-2</v>
      </c>
      <c r="L23" s="268">
        <v>2.3362411908646012E-3</v>
      </c>
      <c r="M23" s="269">
        <v>7.9128290638532814E-2</v>
      </c>
      <c r="N23" s="346">
        <v>0</v>
      </c>
      <c r="O23" s="347" t="s">
        <v>610</v>
      </c>
    </row>
    <row r="24" spans="1:17">
      <c r="A24" s="270" t="s">
        <v>715</v>
      </c>
      <c r="B24" s="264">
        <v>127073.60866992507</v>
      </c>
      <c r="C24" s="264">
        <v>1659977800</v>
      </c>
      <c r="D24" s="267">
        <v>7.655139042818831E-3</v>
      </c>
      <c r="E24" s="266"/>
      <c r="F24" s="264">
        <v>137300.41136169314</v>
      </c>
      <c r="G24" s="264">
        <v>1665534100</v>
      </c>
      <c r="H24" s="267">
        <v>8.2436265556912434E-3</v>
      </c>
      <c r="I24" s="266"/>
      <c r="J24" s="265">
        <v>10226.802691768069</v>
      </c>
      <c r="K24" s="269">
        <v>8.0479359945874185E-2</v>
      </c>
      <c r="L24" s="268">
        <v>5.8848751287241246E-4</v>
      </c>
      <c r="M24" s="269">
        <v>7.6874830043023659E-2</v>
      </c>
      <c r="N24" s="344"/>
      <c r="O24" s="345"/>
    </row>
    <row r="25" spans="1:17">
      <c r="A25" s="272"/>
      <c r="B25" s="273"/>
      <c r="C25" s="273"/>
      <c r="D25" s="276"/>
      <c r="E25" s="266"/>
      <c r="F25" s="273"/>
      <c r="G25" s="273"/>
      <c r="H25" s="276"/>
      <c r="I25" s="266"/>
      <c r="J25" s="265"/>
      <c r="K25" s="269"/>
      <c r="L25" s="272"/>
      <c r="M25" s="269"/>
      <c r="N25" s="344"/>
      <c r="O25" s="345"/>
    </row>
    <row r="26" spans="1:17">
      <c r="A26" s="263" t="s">
        <v>713</v>
      </c>
      <c r="B26" s="264">
        <v>290013.14437772916</v>
      </c>
      <c r="C26" s="264">
        <v>4674160400</v>
      </c>
      <c r="D26" s="267">
        <v>6.2046040263772119E-3</v>
      </c>
      <c r="E26" s="266"/>
      <c r="F26" s="264">
        <v>305842.06912738102</v>
      </c>
      <c r="G26" s="264">
        <v>4695157400</v>
      </c>
      <c r="H26" s="267">
        <v>6.5139896934526837E-3</v>
      </c>
      <c r="I26" s="266"/>
      <c r="J26" s="265">
        <v>15828.924749651866</v>
      </c>
      <c r="K26" s="269">
        <v>5.4580025273045507E-2</v>
      </c>
      <c r="L26" s="268">
        <v>3.0938566707547181E-4</v>
      </c>
      <c r="M26" s="269">
        <v>4.9863885875746708E-2</v>
      </c>
      <c r="N26" s="344"/>
      <c r="O26" s="345"/>
      <c r="Q26" s="519"/>
    </row>
    <row r="27" spans="1:17">
      <c r="A27" s="270" t="s">
        <v>714</v>
      </c>
      <c r="B27" s="264">
        <v>224904.45939124358</v>
      </c>
      <c r="C27" s="264">
        <v>2334113100</v>
      </c>
      <c r="D27" s="267">
        <v>9.6355424846912337E-3</v>
      </c>
      <c r="E27" s="266"/>
      <c r="F27" s="264">
        <v>237495.59844779884</v>
      </c>
      <c r="G27" s="264">
        <v>2346066100</v>
      </c>
      <c r="H27" s="267">
        <v>1.0123141818033126E-2</v>
      </c>
      <c r="I27" s="266"/>
      <c r="J27" s="265">
        <v>12591.139056555257</v>
      </c>
      <c r="K27" s="269">
        <v>5.5984390396865091E-2</v>
      </c>
      <c r="L27" s="268">
        <v>4.875993333418923E-4</v>
      </c>
      <c r="M27" s="269">
        <v>5.0604243001012225E-2</v>
      </c>
      <c r="N27" s="346">
        <v>0</v>
      </c>
      <c r="O27" s="347" t="s">
        <v>610</v>
      </c>
      <c r="Q27" s="519"/>
    </row>
    <row r="28" spans="1:17">
      <c r="A28" s="270" t="s">
        <v>715</v>
      </c>
      <c r="B28" s="264">
        <v>65108.684986485605</v>
      </c>
      <c r="C28" s="264">
        <v>2340047300</v>
      </c>
      <c r="D28" s="267">
        <v>2.7823661934733373E-3</v>
      </c>
      <c r="E28" s="266"/>
      <c r="F28" s="264">
        <v>68346.470679582169</v>
      </c>
      <c r="G28" s="264">
        <v>2349091300</v>
      </c>
      <c r="H28" s="267">
        <v>2.909485496778357E-3</v>
      </c>
      <c r="I28" s="266"/>
      <c r="J28" s="265">
        <v>3237.7856930965645</v>
      </c>
      <c r="K28" s="269">
        <v>4.9728936988492789E-2</v>
      </c>
      <c r="L28" s="268">
        <v>1.2711930330501975E-4</v>
      </c>
      <c r="M28" s="269">
        <v>4.5687481253620217E-2</v>
      </c>
      <c r="N28" s="344"/>
      <c r="O28" s="345"/>
      <c r="Q28" s="519"/>
    </row>
    <row r="29" spans="1:17">
      <c r="A29" s="272"/>
      <c r="B29" s="273"/>
      <c r="C29" s="273"/>
      <c r="D29" s="276"/>
      <c r="E29" s="266"/>
      <c r="F29" s="273"/>
      <c r="G29" s="273"/>
      <c r="H29" s="276"/>
      <c r="I29" s="266"/>
      <c r="J29" s="265"/>
      <c r="K29" s="269"/>
      <c r="L29" s="272"/>
      <c r="M29" s="269"/>
      <c r="N29" s="344"/>
      <c r="O29" s="345"/>
      <c r="Q29" s="519"/>
    </row>
    <row r="30" spans="1:17">
      <c r="A30" s="263" t="s">
        <v>716</v>
      </c>
      <c r="B30" s="264">
        <v>185694.39077855746</v>
      </c>
      <c r="C30" s="264">
        <v>2138661600</v>
      </c>
      <c r="D30" s="267">
        <v>8.6827383433899716E-3</v>
      </c>
      <c r="E30" s="266"/>
      <c r="F30" s="264">
        <v>197420.52970135474</v>
      </c>
      <c r="G30" s="264">
        <v>2170687200</v>
      </c>
      <c r="H30" s="267">
        <v>9.0948400903342851E-3</v>
      </c>
      <c r="I30" s="266"/>
      <c r="J30" s="265">
        <v>11726.138922797283</v>
      </c>
      <c r="K30" s="269">
        <v>6.3147512822726126E-2</v>
      </c>
      <c r="L30" s="268">
        <v>4.1210174694431348E-4</v>
      </c>
      <c r="M30" s="269">
        <v>4.7462186541419836E-2</v>
      </c>
      <c r="N30" s="344"/>
      <c r="O30" s="345"/>
      <c r="Q30" s="519"/>
    </row>
    <row r="31" spans="1:17">
      <c r="A31" s="270" t="s">
        <v>714</v>
      </c>
      <c r="B31" s="264">
        <v>117438.52934514493</v>
      </c>
      <c r="C31" s="264">
        <v>676465400</v>
      </c>
      <c r="D31" s="267">
        <v>1.7360611399362763E-2</v>
      </c>
      <c r="E31" s="266"/>
      <c r="F31" s="264">
        <v>125308.13655177629</v>
      </c>
      <c r="G31" s="264">
        <v>689866000</v>
      </c>
      <c r="H31" s="267">
        <v>1.8164127026375598E-2</v>
      </c>
      <c r="I31" s="266"/>
      <c r="J31" s="265">
        <v>7869.6072066313645</v>
      </c>
      <c r="K31" s="269">
        <v>6.7010437294416914E-2</v>
      </c>
      <c r="L31" s="268">
        <v>8.0351562701283519E-4</v>
      </c>
      <c r="M31" s="269">
        <v>4.6283832321846047E-2</v>
      </c>
      <c r="N31" s="346">
        <v>0</v>
      </c>
      <c r="O31" s="347" t="s">
        <v>610</v>
      </c>
      <c r="Q31" s="519"/>
    </row>
    <row r="32" spans="1:17">
      <c r="A32" s="270" t="s">
        <v>715</v>
      </c>
      <c r="B32" s="264">
        <v>68255.861433412516</v>
      </c>
      <c r="C32" s="264">
        <v>1462196200</v>
      </c>
      <c r="D32" s="267">
        <v>4.6680371234320344E-3</v>
      </c>
      <c r="E32" s="266"/>
      <c r="F32" s="264">
        <v>72112.393149578464</v>
      </c>
      <c r="G32" s="264">
        <v>1480821200</v>
      </c>
      <c r="H32" s="267">
        <v>4.8697569395669419E-3</v>
      </c>
      <c r="I32" s="266"/>
      <c r="J32" s="265">
        <v>3856.5317161659477</v>
      </c>
      <c r="K32" s="269">
        <v>5.6501106794003553E-2</v>
      </c>
      <c r="L32" s="268">
        <v>2.0171981613490743E-4</v>
      </c>
      <c r="M32" s="269">
        <v>4.3212984558828653E-2</v>
      </c>
      <c r="N32" s="344"/>
      <c r="O32" s="345"/>
      <c r="Q32" s="519"/>
    </row>
    <row r="33" spans="1:17">
      <c r="A33" s="272"/>
      <c r="B33" s="273"/>
      <c r="C33" s="273"/>
      <c r="D33" s="276"/>
      <c r="E33" s="266"/>
      <c r="F33" s="273"/>
      <c r="G33" s="273"/>
      <c r="H33" s="276"/>
      <c r="I33" s="266"/>
      <c r="J33" s="265"/>
      <c r="K33" s="269"/>
      <c r="L33" s="272"/>
      <c r="M33" s="269"/>
      <c r="N33" s="344"/>
      <c r="O33" s="345"/>
      <c r="Q33" s="519"/>
    </row>
    <row r="34" spans="1:17">
      <c r="A34" s="263" t="s">
        <v>717</v>
      </c>
      <c r="B34" s="264">
        <v>376009.99624282058</v>
      </c>
      <c r="C34" s="264">
        <v>3526293800</v>
      </c>
      <c r="D34" s="267">
        <v>1.066303653549289E-2</v>
      </c>
      <c r="E34" s="266"/>
      <c r="F34" s="264">
        <v>402463.62250634434</v>
      </c>
      <c r="G34" s="264">
        <v>3584414200</v>
      </c>
      <c r="H34" s="267">
        <v>1.1228156123986572E-2</v>
      </c>
      <c r="I34" s="266"/>
      <c r="J34" s="265">
        <v>26453.626263523765</v>
      </c>
      <c r="K34" s="269">
        <v>7.0353518597522813E-2</v>
      </c>
      <c r="L34" s="268">
        <v>5.6511958849368195E-4</v>
      </c>
      <c r="M34" s="269">
        <v>5.2997997954206552E-2</v>
      </c>
      <c r="N34" s="344"/>
      <c r="O34" s="345"/>
      <c r="Q34" s="519"/>
    </row>
    <row r="35" spans="1:17">
      <c r="A35" s="270" t="s">
        <v>714</v>
      </c>
      <c r="B35" s="264">
        <v>230929.7868695808</v>
      </c>
      <c r="C35" s="264">
        <v>1033543500</v>
      </c>
      <c r="D35" s="267">
        <v>2.2343499511107253E-2</v>
      </c>
      <c r="E35" s="266"/>
      <c r="F35" s="264">
        <v>247840.71141223726</v>
      </c>
      <c r="G35" s="264">
        <v>1054317900</v>
      </c>
      <c r="H35" s="267">
        <v>2.3507208917939955E-2</v>
      </c>
      <c r="I35" s="266"/>
      <c r="J35" s="265">
        <v>16910.924542656459</v>
      </c>
      <c r="K35" s="269">
        <v>7.3229723942918712E-2</v>
      </c>
      <c r="L35" s="268">
        <v>1.1637094068327018E-3</v>
      </c>
      <c r="M35" s="269">
        <v>5.208268320968281E-2</v>
      </c>
      <c r="N35" s="346">
        <v>0</v>
      </c>
      <c r="O35" s="347" t="s">
        <v>610</v>
      </c>
      <c r="Q35" s="519"/>
    </row>
    <row r="36" spans="1:17">
      <c r="A36" s="270" t="s">
        <v>715</v>
      </c>
      <c r="B36" s="264">
        <v>145080.20937323978</v>
      </c>
      <c r="C36" s="264">
        <v>2492750300</v>
      </c>
      <c r="D36" s="267">
        <v>5.8200859257038209E-3</v>
      </c>
      <c r="E36" s="266"/>
      <c r="F36" s="264">
        <v>154622.91109410708</v>
      </c>
      <c r="G36" s="264">
        <v>2530096300</v>
      </c>
      <c r="H36" s="267">
        <v>6.1113448960068081E-3</v>
      </c>
      <c r="I36" s="266"/>
      <c r="J36" s="265">
        <v>9542.701720867306</v>
      </c>
      <c r="K36" s="269">
        <v>6.5775351180513697E-2</v>
      </c>
      <c r="L36" s="268">
        <v>2.9125897030298723E-4</v>
      </c>
      <c r="M36" s="269">
        <v>5.004375777626778E-2</v>
      </c>
      <c r="N36" s="344"/>
      <c r="O36" s="345"/>
      <c r="Q36" s="519"/>
    </row>
    <row r="37" spans="1:17">
      <c r="A37" s="272"/>
      <c r="B37" s="273"/>
      <c r="C37" s="273"/>
      <c r="D37" s="276"/>
      <c r="E37" s="277"/>
      <c r="F37" s="273"/>
      <c r="G37" s="273"/>
      <c r="H37" s="276"/>
      <c r="I37" s="277"/>
      <c r="J37" s="265"/>
      <c r="K37" s="274"/>
      <c r="L37" s="272"/>
      <c r="M37" s="269"/>
      <c r="N37" s="344"/>
      <c r="O37" s="345"/>
    </row>
    <row r="38" spans="1:17">
      <c r="A38" s="263" t="s">
        <v>718</v>
      </c>
      <c r="B38" s="273"/>
      <c r="C38" s="273">
        <v>6806050</v>
      </c>
      <c r="D38" s="267">
        <v>0</v>
      </c>
      <c r="E38" s="277"/>
      <c r="F38" s="273"/>
      <c r="G38" s="273">
        <v>6806000</v>
      </c>
      <c r="H38" s="267">
        <v>0</v>
      </c>
      <c r="I38" s="277"/>
      <c r="J38" s="265"/>
      <c r="K38" s="274"/>
      <c r="L38" s="268">
        <v>0</v>
      </c>
      <c r="M38" s="269"/>
      <c r="N38" s="344"/>
      <c r="O38" s="345"/>
    </row>
    <row r="39" spans="1:17" ht="13.5" thickBot="1">
      <c r="A39" s="413" t="s">
        <v>719</v>
      </c>
      <c r="B39" s="279">
        <v>59938542.300333351</v>
      </c>
      <c r="C39" s="279">
        <v>104047833201</v>
      </c>
      <c r="D39" s="280"/>
      <c r="E39" s="278"/>
      <c r="F39" s="279">
        <v>64656396.138531193</v>
      </c>
      <c r="G39" s="279">
        <v>111602546261</v>
      </c>
      <c r="H39" s="280"/>
      <c r="I39" s="278"/>
      <c r="J39" s="414">
        <v>4717853.8381978422</v>
      </c>
      <c r="K39" s="415">
        <v>7.8711521120386152E-2</v>
      </c>
      <c r="L39" s="281"/>
      <c r="M39" s="282"/>
      <c r="N39" s="348"/>
      <c r="O39" s="349"/>
    </row>
    <row r="40" spans="1:17" s="286" customFormat="1">
      <c r="A40" s="283"/>
      <c r="B40" s="284"/>
      <c r="C40" s="284"/>
      <c r="D40" s="285"/>
      <c r="E40" s="275"/>
      <c r="F40" s="275"/>
      <c r="G40" s="275"/>
      <c r="H40" s="285"/>
      <c r="I40" s="275"/>
      <c r="J40" s="285"/>
      <c r="K40" s="275"/>
      <c r="L40" s="285"/>
      <c r="M40" s="285"/>
      <c r="N40" s="341"/>
      <c r="O40" s="341"/>
    </row>
    <row r="41" spans="1:17">
      <c r="A41" s="350" t="s">
        <v>217</v>
      </c>
      <c r="B41" s="351"/>
      <c r="C41" s="351"/>
      <c r="D41" s="353"/>
      <c r="E41" s="352"/>
      <c r="F41" s="352"/>
      <c r="G41" s="352"/>
      <c r="H41" s="353"/>
      <c r="I41" s="352"/>
      <c r="J41" s="353"/>
      <c r="K41" s="352"/>
      <c r="L41" s="353"/>
      <c r="M41" s="343"/>
    </row>
    <row r="42" spans="1:17">
      <c r="A42" s="354" t="s">
        <v>217</v>
      </c>
      <c r="B42" s="355">
        <v>0</v>
      </c>
      <c r="C42" s="355"/>
      <c r="D42" s="356"/>
      <c r="E42" s="355"/>
      <c r="F42" s="355">
        <v>0</v>
      </c>
      <c r="G42" s="355">
        <v>0</v>
      </c>
      <c r="H42" s="356"/>
      <c r="I42" s="355"/>
      <c r="J42" s="356"/>
      <c r="K42" s="355"/>
      <c r="L42" s="356"/>
      <c r="M42" s="357"/>
    </row>
  </sheetData>
  <phoneticPr fontId="16" type="noConversion"/>
  <pageMargins left="0.28999999999999998" right="0.25" top="0.37" bottom="0.43" header="0.23" footer="0.2"/>
  <pageSetup paperSize="9" scale="90" orientation="landscape" r:id="rId1"/>
  <headerFooter alignWithMargins="0">
    <oddFooter>&amp;L&amp;BGreater Wellington Confidential&amp;B&amp;C&amp;D&amp;RPage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8"/>
    <pageSetUpPr fitToPage="1"/>
  </sheetPr>
  <dimension ref="A1:M27"/>
  <sheetViews>
    <sheetView workbookViewId="0">
      <pane xSplit="1" ySplit="3" topLeftCell="B4" activePane="bottomRight" state="frozen"/>
      <selection activeCell="A18" sqref="A18:B19"/>
      <selection pane="topRight" activeCell="A18" sqref="A18:B19"/>
      <selection pane="bottomLeft" activeCell="A18" sqref="A18:B19"/>
      <selection pane="bottomRight" activeCell="F24" sqref="F24"/>
    </sheetView>
  </sheetViews>
  <sheetFormatPr defaultRowHeight="12.75" outlineLevelRow="1" outlineLevelCol="1"/>
  <cols>
    <col min="1" max="1" width="31.5703125" customWidth="1"/>
    <col min="2" max="2" width="9.28515625" customWidth="1" outlineLevel="1"/>
    <col min="3" max="3" width="9.28515625" style="505" customWidth="1" outlineLevel="1"/>
    <col min="4" max="4" width="9.28515625" customWidth="1" outlineLevel="1"/>
    <col min="5" max="10" width="9.28515625" style="2" customWidth="1"/>
    <col min="11" max="11" width="10.7109375" customWidth="1"/>
    <col min="12" max="13" width="9.42578125" customWidth="1"/>
  </cols>
  <sheetData>
    <row r="1" spans="1:13" ht="18">
      <c r="A1" s="163" t="s">
        <v>39</v>
      </c>
      <c r="B1" s="35"/>
      <c r="C1" s="61"/>
      <c r="D1" s="35"/>
      <c r="E1" s="36"/>
      <c r="F1" s="36"/>
      <c r="G1" s="36"/>
      <c r="H1" s="36"/>
      <c r="I1" s="36"/>
      <c r="J1" s="36"/>
      <c r="K1" s="35"/>
      <c r="L1" s="35"/>
      <c r="M1" s="35"/>
    </row>
    <row r="2" spans="1:13" ht="27" customHeight="1">
      <c r="A2" s="163"/>
      <c r="B2" s="481"/>
      <c r="C2" s="542" t="s">
        <v>648</v>
      </c>
      <c r="D2" s="481"/>
      <c r="E2" s="482"/>
      <c r="F2" s="482"/>
      <c r="G2" s="482"/>
      <c r="H2" s="482"/>
      <c r="I2" s="482"/>
      <c r="J2" s="483"/>
      <c r="K2" s="35"/>
      <c r="L2" s="35"/>
      <c r="M2" s="35"/>
    </row>
    <row r="3" spans="1:13" ht="62.45" customHeight="1">
      <c r="A3" s="484" t="s">
        <v>649</v>
      </c>
      <c r="B3" s="490" t="s">
        <v>617</v>
      </c>
      <c r="C3" s="490" t="s">
        <v>616</v>
      </c>
      <c r="D3" s="491" t="s">
        <v>689</v>
      </c>
      <c r="E3" s="476" t="s">
        <v>657</v>
      </c>
      <c r="F3" s="476" t="s">
        <v>29</v>
      </c>
      <c r="G3" s="476" t="s">
        <v>30</v>
      </c>
      <c r="H3" s="476" t="s">
        <v>31</v>
      </c>
      <c r="I3" s="476" t="s">
        <v>28</v>
      </c>
      <c r="J3" s="476" t="s">
        <v>32</v>
      </c>
      <c r="K3" s="496" t="s">
        <v>38</v>
      </c>
      <c r="L3" s="496" t="s">
        <v>658</v>
      </c>
      <c r="M3" s="496" t="s">
        <v>659</v>
      </c>
    </row>
    <row r="4" spans="1:13" s="505" customFormat="1" outlineLevel="1">
      <c r="A4" s="492" t="s">
        <v>617</v>
      </c>
      <c r="B4" s="540">
        <v>8004</v>
      </c>
      <c r="C4" s="541">
        <v>789</v>
      </c>
      <c r="D4" s="487">
        <v>243</v>
      </c>
      <c r="E4" s="541">
        <v>9036</v>
      </c>
      <c r="F4" s="541">
        <v>12</v>
      </c>
      <c r="G4" s="541">
        <v>18</v>
      </c>
      <c r="H4" s="541">
        <v>30</v>
      </c>
      <c r="I4" s="541">
        <v>99</v>
      </c>
      <c r="J4" s="541">
        <v>315</v>
      </c>
      <c r="K4" s="497">
        <v>9510</v>
      </c>
      <c r="L4" s="499">
        <v>474</v>
      </c>
      <c r="M4" s="499">
        <v>162</v>
      </c>
    </row>
    <row r="5" spans="1:13" outlineLevel="1">
      <c r="A5" s="492" t="s">
        <v>616</v>
      </c>
      <c r="B5" s="478">
        <v>999</v>
      </c>
      <c r="C5" s="540">
        <v>1857</v>
      </c>
      <c r="D5" s="487">
        <v>294</v>
      </c>
      <c r="E5" s="478">
        <v>3150</v>
      </c>
      <c r="F5" s="478">
        <v>6</v>
      </c>
      <c r="G5" s="478">
        <v>15</v>
      </c>
      <c r="H5" s="478">
        <v>78</v>
      </c>
      <c r="I5" s="478">
        <v>102</v>
      </c>
      <c r="J5" s="478">
        <v>294</v>
      </c>
      <c r="K5" s="497">
        <v>3645</v>
      </c>
      <c r="L5" s="499">
        <v>495</v>
      </c>
      <c r="M5" s="499">
        <v>42</v>
      </c>
    </row>
    <row r="6" spans="1:13" outlineLevel="1">
      <c r="A6" s="493" t="s">
        <v>689</v>
      </c>
      <c r="B6" s="479">
        <v>375</v>
      </c>
      <c r="C6" s="479">
        <v>210</v>
      </c>
      <c r="D6" s="488">
        <v>2751</v>
      </c>
      <c r="E6" s="479">
        <v>3336</v>
      </c>
      <c r="F6" s="479">
        <v>0</v>
      </c>
      <c r="G6" s="479">
        <v>12</v>
      </c>
      <c r="H6" s="479">
        <v>114</v>
      </c>
      <c r="I6" s="479">
        <v>156</v>
      </c>
      <c r="J6" s="479">
        <v>645</v>
      </c>
      <c r="K6" s="498">
        <v>4263</v>
      </c>
      <c r="L6" s="500">
        <v>927</v>
      </c>
      <c r="M6" s="500">
        <v>135</v>
      </c>
    </row>
    <row r="7" spans="1:13">
      <c r="A7" s="485" t="s">
        <v>657</v>
      </c>
      <c r="B7" s="478">
        <v>9378</v>
      </c>
      <c r="C7" s="541">
        <v>2856</v>
      </c>
      <c r="D7" s="487">
        <v>3288</v>
      </c>
      <c r="E7" s="477">
        <v>15522</v>
      </c>
      <c r="F7" s="478">
        <v>18</v>
      </c>
      <c r="G7" s="478">
        <v>45</v>
      </c>
      <c r="H7" s="478">
        <v>222</v>
      </c>
      <c r="I7" s="478">
        <v>357</v>
      </c>
      <c r="J7" s="478">
        <v>1254</v>
      </c>
      <c r="K7" s="497">
        <v>17418</v>
      </c>
      <c r="L7" s="499">
        <v>1896</v>
      </c>
      <c r="M7" s="499">
        <v>339</v>
      </c>
    </row>
    <row r="8" spans="1:13">
      <c r="A8" s="485" t="s">
        <v>29</v>
      </c>
      <c r="B8" s="480">
        <v>9</v>
      </c>
      <c r="C8" s="543">
        <v>3</v>
      </c>
      <c r="D8" s="489">
        <v>3</v>
      </c>
      <c r="E8" s="478">
        <v>15</v>
      </c>
      <c r="F8" s="477">
        <v>11388</v>
      </c>
      <c r="G8" s="478">
        <v>1155</v>
      </c>
      <c r="H8" s="478">
        <v>135</v>
      </c>
      <c r="I8" s="478">
        <v>801</v>
      </c>
      <c r="J8" s="478">
        <v>4698</v>
      </c>
      <c r="K8" s="497">
        <v>18192</v>
      </c>
      <c r="L8" s="499">
        <v>6804</v>
      </c>
      <c r="M8" s="499">
        <v>756</v>
      </c>
    </row>
    <row r="9" spans="1:13">
      <c r="A9" s="485" t="s">
        <v>30</v>
      </c>
      <c r="B9" s="480">
        <v>12</v>
      </c>
      <c r="C9" s="543">
        <v>0</v>
      </c>
      <c r="D9" s="489">
        <v>9</v>
      </c>
      <c r="E9" s="478">
        <v>21</v>
      </c>
      <c r="F9" s="478">
        <v>312</v>
      </c>
      <c r="G9" s="477">
        <v>8658</v>
      </c>
      <c r="H9" s="478">
        <v>321</v>
      </c>
      <c r="I9" s="478">
        <v>1608</v>
      </c>
      <c r="J9" s="478">
        <v>9612</v>
      </c>
      <c r="K9" s="497">
        <v>20532</v>
      </c>
      <c r="L9" s="499">
        <v>11874</v>
      </c>
      <c r="M9" s="499">
        <v>5127</v>
      </c>
    </row>
    <row r="10" spans="1:13">
      <c r="A10" s="485" t="s">
        <v>31</v>
      </c>
      <c r="B10" s="480">
        <v>24</v>
      </c>
      <c r="C10" s="543">
        <v>15</v>
      </c>
      <c r="D10" s="489">
        <v>21</v>
      </c>
      <c r="E10" s="478">
        <v>60</v>
      </c>
      <c r="F10" s="478">
        <v>42</v>
      </c>
      <c r="G10" s="478">
        <v>435</v>
      </c>
      <c r="H10" s="477">
        <v>7497</v>
      </c>
      <c r="I10" s="478">
        <v>4461</v>
      </c>
      <c r="J10" s="478">
        <v>4971</v>
      </c>
      <c r="K10" s="497">
        <v>17466</v>
      </c>
      <c r="L10" s="499">
        <v>9969</v>
      </c>
      <c r="M10" s="499">
        <v>2829</v>
      </c>
    </row>
    <row r="11" spans="1:13">
      <c r="A11" s="485" t="s">
        <v>28</v>
      </c>
      <c r="B11" s="480">
        <v>36</v>
      </c>
      <c r="C11" s="543">
        <v>6</v>
      </c>
      <c r="D11" s="489">
        <v>30</v>
      </c>
      <c r="E11" s="478">
        <v>72</v>
      </c>
      <c r="F11" s="478">
        <v>111</v>
      </c>
      <c r="G11" s="478">
        <v>705</v>
      </c>
      <c r="H11" s="478">
        <v>1581</v>
      </c>
      <c r="I11" s="477">
        <v>24369</v>
      </c>
      <c r="J11" s="478">
        <v>15042</v>
      </c>
      <c r="K11" s="497">
        <v>41880</v>
      </c>
      <c r="L11" s="499">
        <v>17511</v>
      </c>
      <c r="M11" s="499">
        <v>12273</v>
      </c>
    </row>
    <row r="12" spans="1:13">
      <c r="A12" s="485" t="s">
        <v>32</v>
      </c>
      <c r="B12" s="480">
        <v>81</v>
      </c>
      <c r="C12" s="543">
        <v>18</v>
      </c>
      <c r="D12" s="489">
        <v>72</v>
      </c>
      <c r="E12" s="478">
        <v>171</v>
      </c>
      <c r="F12" s="478">
        <v>273</v>
      </c>
      <c r="G12" s="478">
        <v>2787</v>
      </c>
      <c r="H12" s="478">
        <v>570</v>
      </c>
      <c r="I12" s="478">
        <v>5046</v>
      </c>
      <c r="J12" s="477">
        <v>88449</v>
      </c>
      <c r="K12" s="497">
        <v>97296</v>
      </c>
      <c r="L12" s="499">
        <v>8847</v>
      </c>
      <c r="M12" s="499">
        <v>35577</v>
      </c>
    </row>
    <row r="13" spans="1:13" ht="13.5" thickBot="1">
      <c r="A13" s="486" t="s">
        <v>37</v>
      </c>
      <c r="B13" s="494">
        <v>9540</v>
      </c>
      <c r="C13" s="494">
        <v>2898</v>
      </c>
      <c r="D13" s="495">
        <v>3423</v>
      </c>
      <c r="E13" s="494">
        <v>15861</v>
      </c>
      <c r="F13" s="494">
        <v>12144</v>
      </c>
      <c r="G13" s="494">
        <v>13785</v>
      </c>
      <c r="H13" s="494">
        <v>10326</v>
      </c>
      <c r="I13" s="494">
        <v>36642</v>
      </c>
      <c r="J13" s="494">
        <v>124026</v>
      </c>
      <c r="K13" s="501">
        <v>212784</v>
      </c>
      <c r="L13" s="502">
        <v>56901</v>
      </c>
      <c r="M13" s="502">
        <v>56901</v>
      </c>
    </row>
    <row r="14" spans="1:13">
      <c r="A14" s="35"/>
      <c r="B14" s="35"/>
      <c r="C14" s="61"/>
      <c r="D14" s="35"/>
      <c r="E14" s="36"/>
      <c r="F14" s="36"/>
      <c r="G14" s="36"/>
      <c r="H14" s="36"/>
      <c r="I14" s="36"/>
      <c r="L14" s="35"/>
      <c r="M14" s="35"/>
    </row>
    <row r="15" spans="1:13">
      <c r="A15" s="35"/>
      <c r="B15" s="35"/>
      <c r="C15" s="61"/>
      <c r="D15" s="35"/>
      <c r="E15" s="36"/>
      <c r="F15" s="36"/>
      <c r="G15" s="164" t="s">
        <v>33</v>
      </c>
      <c r="H15" s="165"/>
      <c r="I15" s="164"/>
      <c r="J15" s="165"/>
      <c r="K15" s="166">
        <v>212784</v>
      </c>
      <c r="L15" s="35"/>
      <c r="M15" s="35"/>
    </row>
    <row r="16" spans="1:13">
      <c r="A16" s="35"/>
      <c r="B16" s="35"/>
      <c r="C16" s="61"/>
      <c r="D16" s="35"/>
      <c r="E16" s="36"/>
      <c r="F16" s="36"/>
      <c r="G16" s="7" t="s">
        <v>35</v>
      </c>
      <c r="H16" s="7"/>
      <c r="I16" s="7"/>
      <c r="J16" s="7"/>
      <c r="K16" s="416">
        <v>155883</v>
      </c>
      <c r="L16" s="35"/>
      <c r="M16" s="35"/>
    </row>
    <row r="17" spans="1:13">
      <c r="A17" s="35"/>
      <c r="B17" s="35"/>
      <c r="C17" s="61"/>
      <c r="D17" s="35"/>
      <c r="E17" s="36"/>
      <c r="F17" s="36"/>
      <c r="G17" s="167" t="s">
        <v>36</v>
      </c>
      <c r="H17" s="168"/>
      <c r="I17" s="167"/>
      <c r="J17" s="168"/>
      <c r="K17" s="169">
        <v>56901</v>
      </c>
      <c r="L17" s="35"/>
      <c r="M17" s="35"/>
    </row>
    <row r="19" spans="1:13">
      <c r="A19" t="s">
        <v>213</v>
      </c>
    </row>
    <row r="20" spans="1:13">
      <c r="A20" t="s">
        <v>214</v>
      </c>
    </row>
    <row r="21" spans="1:13">
      <c r="A21" t="s">
        <v>215</v>
      </c>
    </row>
    <row r="22" spans="1:13">
      <c r="J22" s="828"/>
    </row>
    <row r="23" spans="1:13">
      <c r="A23" t="s">
        <v>223</v>
      </c>
    </row>
    <row r="25" spans="1:13">
      <c r="A25" t="s">
        <v>227</v>
      </c>
    </row>
    <row r="27" spans="1:13">
      <c r="A27" s="547" t="s">
        <v>1003</v>
      </c>
    </row>
  </sheetData>
  <phoneticPr fontId="11" type="noConversion"/>
  <pageMargins left="0.24" right="0.2" top="0.49" bottom="0.48" header="0.18" footer="0.16"/>
  <pageSetup paperSize="9" orientation="landscape" r:id="rId1"/>
  <headerFooter alignWithMargins="0">
    <oddFooter>&amp;L&amp;BGreater Wellington Confidential&amp;B&amp;C&amp;D&amp;RPage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Q42"/>
  <sheetViews>
    <sheetView workbookViewId="0">
      <pane ySplit="4" topLeftCell="A5" activePane="bottomLeft" state="frozen"/>
      <selection activeCell="C27" sqref="C27"/>
      <selection pane="bottomLeft" activeCell="Q6" sqref="Q6"/>
    </sheetView>
  </sheetViews>
  <sheetFormatPr defaultColWidth="9.140625" defaultRowHeight="12.75"/>
  <cols>
    <col min="1" max="1" width="20.28515625" style="251" customWidth="1"/>
    <col min="2" max="2" width="11.140625" style="287" customWidth="1"/>
    <col min="3" max="3" width="14.85546875" style="287" bestFit="1" customWidth="1"/>
    <col min="4" max="4" width="11.28515625" style="251" customWidth="1"/>
    <col min="5" max="5" width="2" style="287" customWidth="1"/>
    <col min="6" max="6" width="11.140625" style="287" customWidth="1"/>
    <col min="7" max="7" width="14.7109375" style="287" customWidth="1"/>
    <col min="8" max="8" width="11.28515625" style="251" customWidth="1"/>
    <col min="9" max="9" width="2" style="287" customWidth="1"/>
    <col min="10" max="10" width="10.28515625" style="251" customWidth="1"/>
    <col min="11" max="11" width="11.140625" style="287" customWidth="1"/>
    <col min="12" max="13" width="11.28515625" style="251" customWidth="1"/>
    <col min="14" max="14" width="10" style="340" customWidth="1"/>
    <col min="15" max="15" width="7.28515625" style="340" customWidth="1"/>
    <col min="16" max="16" width="13.42578125" style="251" customWidth="1"/>
    <col min="17" max="17" width="16.140625" style="519" customWidth="1"/>
    <col min="18" max="16384" width="9.140625" style="251"/>
  </cols>
  <sheetData>
    <row r="1" spans="1:17" ht="15.75">
      <c r="A1" s="358" t="s">
        <v>470</v>
      </c>
      <c r="B1" s="249"/>
      <c r="C1" s="249"/>
      <c r="D1" s="250"/>
      <c r="E1" s="249"/>
      <c r="F1" s="249"/>
      <c r="G1" s="249"/>
      <c r="H1" s="250"/>
      <c r="I1" s="249"/>
      <c r="J1" s="250"/>
      <c r="K1" s="249"/>
      <c r="L1" s="250"/>
      <c r="M1" s="250"/>
    </row>
    <row r="2" spans="1:17" ht="15.75">
      <c r="A2" s="358" t="str">
        <f>Instructions!A2</f>
        <v>FINAL Public Transport Rate</v>
      </c>
      <c r="B2" s="249"/>
      <c r="C2" s="249"/>
      <c r="D2" s="250"/>
      <c r="E2" s="249"/>
      <c r="F2" s="538"/>
      <c r="G2" s="539"/>
      <c r="H2" s="250"/>
      <c r="I2" s="249"/>
      <c r="J2" s="250"/>
      <c r="K2" s="533"/>
      <c r="L2" s="250"/>
      <c r="M2" s="250"/>
    </row>
    <row r="3" spans="1:17" ht="15.75">
      <c r="A3" s="358" t="s">
        <v>197</v>
      </c>
      <c r="B3" s="249"/>
      <c r="C3" s="249"/>
      <c r="D3" s="250"/>
      <c r="E3" s="249"/>
      <c r="F3" s="249"/>
      <c r="G3" s="249"/>
      <c r="H3" s="250"/>
      <c r="I3" s="249"/>
      <c r="J3" s="250"/>
      <c r="K3" s="249"/>
      <c r="L3" s="250"/>
      <c r="M3" s="250"/>
    </row>
    <row r="4" spans="1:17" ht="63.75">
      <c r="A4" s="252"/>
      <c r="B4" s="253" t="s">
        <v>1157</v>
      </c>
      <c r="C4" s="253" t="s">
        <v>1156</v>
      </c>
      <c r="D4" s="259" t="s">
        <v>1158</v>
      </c>
      <c r="E4" s="257"/>
      <c r="F4" s="254" t="s">
        <v>1296</v>
      </c>
      <c r="G4" s="258" t="s">
        <v>1297</v>
      </c>
      <c r="H4" s="260" t="s">
        <v>1298</v>
      </c>
      <c r="I4" s="257"/>
      <c r="J4" s="255" t="s">
        <v>218</v>
      </c>
      <c r="K4" s="256" t="s">
        <v>219</v>
      </c>
      <c r="L4" s="261" t="s">
        <v>216</v>
      </c>
      <c r="M4" s="262" t="s">
        <v>220</v>
      </c>
      <c r="N4" s="342"/>
      <c r="O4" s="343"/>
      <c r="P4" s="837" t="s">
        <v>3627</v>
      </c>
    </row>
    <row r="5" spans="1:17">
      <c r="A5" s="263" t="s">
        <v>702</v>
      </c>
      <c r="B5" s="264">
        <v>35832808.842962086</v>
      </c>
      <c r="C5" s="264">
        <v>50639521751</v>
      </c>
      <c r="D5" s="267">
        <v>7.0760559349584459E-2</v>
      </c>
      <c r="E5" s="266"/>
      <c r="F5" s="264">
        <f>'Rates Allocation (2)'!Q10</f>
        <v>38573774.946091726</v>
      </c>
      <c r="G5" s="264">
        <f>'RCV and ECV'!B9</f>
        <v>51163243951</v>
      </c>
      <c r="H5" s="267">
        <f>F5/G5*100</f>
        <v>7.5393528571086221E-2</v>
      </c>
      <c r="I5" s="266"/>
      <c r="J5" s="265">
        <f>+F5-B5</f>
        <v>2740966.1031296402</v>
      </c>
      <c r="K5" s="269">
        <f>F5/B5-1</f>
        <v>7.6493196923020257E-2</v>
      </c>
      <c r="L5" s="268">
        <f>H5-D5</f>
        <v>4.632969221501762E-3</v>
      </c>
      <c r="M5" s="269">
        <f>L5/D5</f>
        <v>6.5473892011128784E-2</v>
      </c>
      <c r="N5" s="344"/>
      <c r="O5" s="345"/>
    </row>
    <row r="6" spans="1:17">
      <c r="A6" s="270" t="s">
        <v>703</v>
      </c>
      <c r="B6" s="264">
        <v>23217684.91843896</v>
      </c>
      <c r="C6" s="264">
        <v>7612875000</v>
      </c>
      <c r="D6" s="267">
        <v>0.3049791953557488</v>
      </c>
      <c r="E6" s="266"/>
      <c r="F6" s="264">
        <f>'Rates Allocation (2)'!Q11</f>
        <v>24860788.17114459</v>
      </c>
      <c r="G6" s="264">
        <f>'RCV and ECV'!B10</f>
        <v>7834161500</v>
      </c>
      <c r="H6" s="267">
        <f>F6/G6*100</f>
        <v>0.31733821381068783</v>
      </c>
      <c r="I6" s="266"/>
      <c r="J6" s="265">
        <f>+F6-B6</f>
        <v>1643103.2527056299</v>
      </c>
      <c r="K6" s="269">
        <f>F6/B6-1</f>
        <v>7.076946984497634E-2</v>
      </c>
      <c r="L6" s="268">
        <f>H6-D6</f>
        <v>1.235901845493903E-2</v>
      </c>
      <c r="M6" s="269">
        <f>L6/D6</f>
        <v>4.0524136213693586E-2</v>
      </c>
      <c r="N6" s="346">
        <f>G5-G6-G7-G8</f>
        <v>0</v>
      </c>
      <c r="O6" s="347" t="s">
        <v>610</v>
      </c>
      <c r="P6" s="836">
        <f>H6-'Rate Summary'!H6</f>
        <v>-1.5669513416783909E-3</v>
      </c>
      <c r="Q6" s="519">
        <f>P6*G6/100</f>
        <v>-122757.49873350195</v>
      </c>
    </row>
    <row r="7" spans="1:17">
      <c r="A7" s="270" t="s">
        <v>711</v>
      </c>
      <c r="B7" s="264">
        <v>12571046.29334265</v>
      </c>
      <c r="C7" s="264">
        <v>42447923201</v>
      </c>
      <c r="D7" s="267">
        <v>2.9615221064682142E-2</v>
      </c>
      <c r="E7" s="266"/>
      <c r="F7" s="264">
        <f>'Rates Allocation (2)'!Q14</f>
        <v>13665058.383809157</v>
      </c>
      <c r="G7" s="264">
        <f>'RCV and ECV'!B11+'RCV and ECV'!B12</f>
        <v>42745052901</v>
      </c>
      <c r="H7" s="267">
        <f>F7/G7*100</f>
        <v>3.1968748326170561E-2</v>
      </c>
      <c r="I7" s="266"/>
      <c r="J7" s="265">
        <f>+F7-B7</f>
        <v>1094012.0904665068</v>
      </c>
      <c r="K7" s="269">
        <f>F7/B7-1</f>
        <v>8.7026335353316719E-2</v>
      </c>
      <c r="L7" s="268">
        <f>H7-D7</f>
        <v>2.3535272614884188E-3</v>
      </c>
      <c r="M7" s="269">
        <f>L7/D7</f>
        <v>7.9470190560054124E-2</v>
      </c>
      <c r="N7" s="344"/>
      <c r="O7" s="345"/>
      <c r="P7" s="836">
        <f>H7-'Rate Summary'!H7</f>
        <v>2.8620765704566453E-4</v>
      </c>
      <c r="Q7" s="519">
        <f t="shared" ref="Q7:Q8" si="0">P7*G7/100</f>
        <v>122339.61441088196</v>
      </c>
    </row>
    <row r="8" spans="1:17">
      <c r="A8" s="270" t="s">
        <v>706</v>
      </c>
      <c r="B8" s="264">
        <v>44077.631180483273</v>
      </c>
      <c r="C8" s="264">
        <v>578723550</v>
      </c>
      <c r="D8" s="267">
        <v>7.6163534697150787E-3</v>
      </c>
      <c r="E8" s="266"/>
      <c r="F8" s="264">
        <f>'Rates Allocation (2)'!Q15</f>
        <v>47928.391137981882</v>
      </c>
      <c r="G8" s="264">
        <f>'RCV and ECV'!B13</f>
        <v>584029550</v>
      </c>
      <c r="H8" s="267">
        <f>F8/G8*100</f>
        <v>8.2065010474182149E-3</v>
      </c>
      <c r="I8" s="266"/>
      <c r="J8" s="265">
        <f>+F8-B8</f>
        <v>3850.7599574986089</v>
      </c>
      <c r="K8" s="269">
        <f>F8/B8-1</f>
        <v>8.73631330533855E-2</v>
      </c>
      <c r="L8" s="268">
        <f>H8-D8</f>
        <v>5.9014757770313626E-4</v>
      </c>
      <c r="M8" s="269">
        <f>L8/D8</f>
        <v>7.7484268561030051E-2</v>
      </c>
      <c r="N8" s="344"/>
      <c r="O8" s="345"/>
      <c r="P8" s="836">
        <f>H8-'Rate Summary'!H8</f>
        <v>7.1551914217706306E-5</v>
      </c>
      <c r="Q8" s="519">
        <f t="shared" si="0"/>
        <v>417.88432262205612</v>
      </c>
    </row>
    <row r="9" spans="1:17">
      <c r="A9" s="263"/>
      <c r="B9" s="264"/>
      <c r="C9" s="264"/>
      <c r="D9" s="267"/>
      <c r="E9" s="266"/>
      <c r="F9" s="264"/>
      <c r="G9" s="264"/>
      <c r="H9" s="267"/>
      <c r="I9" s="266"/>
      <c r="J9" s="265"/>
      <c r="K9" s="269"/>
      <c r="L9" s="271"/>
      <c r="M9" s="269"/>
      <c r="N9" s="344"/>
      <c r="O9" s="345"/>
      <c r="Q9" s="519">
        <f>SUM(Q6:Q8)</f>
        <v>2.0591528482327703E-9</v>
      </c>
    </row>
    <row r="10" spans="1:17">
      <c r="A10" s="263" t="s">
        <v>707</v>
      </c>
      <c r="B10" s="264">
        <v>10622727.706858903</v>
      </c>
      <c r="C10" s="264">
        <v>17247559500</v>
      </c>
      <c r="D10" s="267">
        <v>6.1589743794528751E-2</v>
      </c>
      <c r="E10" s="266"/>
      <c r="F10" s="264">
        <f>Compare!D14</f>
        <v>11494477.624105621</v>
      </c>
      <c r="G10" s="264">
        <f>'RCV and ECV'!B15</f>
        <v>21117106500</v>
      </c>
      <c r="H10" s="267">
        <f>F10/G10*100</f>
        <v>5.4432067310479407E-2</v>
      </c>
      <c r="I10" s="266"/>
      <c r="J10" s="265">
        <f>+F10-B10</f>
        <v>871749.91724671796</v>
      </c>
      <c r="K10" s="269">
        <f>F10/B10-1</f>
        <v>8.206460160734852E-2</v>
      </c>
      <c r="L10" s="268">
        <f>H10-D10</f>
        <v>-7.157676484049344E-3</v>
      </c>
      <c r="M10" s="269">
        <f>L10/D10</f>
        <v>-0.1162153963154688</v>
      </c>
      <c r="N10" s="344"/>
      <c r="O10" s="345"/>
    </row>
    <row r="11" spans="1:17">
      <c r="A11" s="270" t="s">
        <v>711</v>
      </c>
      <c r="B11" s="264">
        <v>10578582.859154556</v>
      </c>
      <c r="C11" s="264">
        <v>16970024000</v>
      </c>
      <c r="D11" s="267">
        <v>6.2336876242217197E-2</v>
      </c>
      <c r="E11" s="266"/>
      <c r="F11" s="264">
        <f>Compare!D15+Compare!D16</f>
        <v>11450107.464200616</v>
      </c>
      <c r="G11" s="264">
        <f>'RCV and ECV'!B16+'RCV and ECV'!B17</f>
        <v>20800836500</v>
      </c>
      <c r="H11" s="267">
        <f>F11/G11*100</f>
        <v>5.5046379813622467E-2</v>
      </c>
      <c r="I11" s="266"/>
      <c r="J11" s="265">
        <f>+F11-B11</f>
        <v>871524.60504605994</v>
      </c>
      <c r="K11" s="269">
        <f>F11/B11-1</f>
        <v>8.2385761557074222E-2</v>
      </c>
      <c r="L11" s="268">
        <f>H11-D11</f>
        <v>-7.2904964285947296E-3</v>
      </c>
      <c r="M11" s="269">
        <f>L11/D11</f>
        <v>-0.11695318835462104</v>
      </c>
      <c r="N11" s="346">
        <f>G10-G11-G12</f>
        <v>0</v>
      </c>
      <c r="O11" s="347" t="s">
        <v>610</v>
      </c>
    </row>
    <row r="12" spans="1:17">
      <c r="A12" s="270" t="s">
        <v>706</v>
      </c>
      <c r="B12" s="264">
        <v>44144.847704347208</v>
      </c>
      <c r="C12" s="264">
        <v>277535500</v>
      </c>
      <c r="D12" s="267">
        <v>1.5906018402815931E-2</v>
      </c>
      <c r="E12" s="266"/>
      <c r="F12" s="264">
        <f>Compare!D18</f>
        <v>44370.159905005785</v>
      </c>
      <c r="G12" s="264">
        <f>'RCV and ECV'!B18</f>
        <v>316270000</v>
      </c>
      <c r="H12" s="267">
        <f>F12/G12*100</f>
        <v>1.4029202866223727E-2</v>
      </c>
      <c r="I12" s="266"/>
      <c r="J12" s="265">
        <f>+F12-B12</f>
        <v>225.31220065857633</v>
      </c>
      <c r="K12" s="269">
        <f>F12/B12-1</f>
        <v>5.1039297307711173E-3</v>
      </c>
      <c r="L12" s="268">
        <f>H12-D12</f>
        <v>-1.8768155365922034E-3</v>
      </c>
      <c r="M12" s="269">
        <f>L12/D12</f>
        <v>-0.11799405036900626</v>
      </c>
      <c r="N12" s="344"/>
      <c r="O12" s="345"/>
    </row>
    <row r="13" spans="1:17">
      <c r="A13" s="263"/>
      <c r="B13" s="264"/>
      <c r="C13" s="264"/>
      <c r="D13" s="267"/>
      <c r="E13" s="266"/>
      <c r="F13" s="264"/>
      <c r="G13" s="264"/>
      <c r="H13" s="267"/>
      <c r="I13" s="266"/>
      <c r="J13" s="265"/>
      <c r="K13" s="269"/>
      <c r="L13" s="271"/>
      <c r="M13" s="269"/>
      <c r="N13" s="344"/>
      <c r="O13" s="345"/>
    </row>
    <row r="14" spans="1:17">
      <c r="A14" s="263" t="s">
        <v>708</v>
      </c>
      <c r="B14" s="264">
        <v>4226975.8324887771</v>
      </c>
      <c r="C14" s="264">
        <v>6778813850</v>
      </c>
      <c r="D14" s="267">
        <v>6.2355685316373997E-2</v>
      </c>
      <c r="E14" s="266"/>
      <c r="F14" s="264">
        <f>Compare!D20</f>
        <v>4570772.5333611667</v>
      </c>
      <c r="G14" s="264">
        <f>'RCV and ECV'!B20</f>
        <v>7980910760</v>
      </c>
      <c r="H14" s="267">
        <f>F14/G14*100</f>
        <v>5.727131490142319E-2</v>
      </c>
      <c r="I14" s="266"/>
      <c r="J14" s="265">
        <f>+F14-B14</f>
        <v>343796.7008723896</v>
      </c>
      <c r="K14" s="269">
        <f>F14/B14-1</f>
        <v>8.133396416178873E-2</v>
      </c>
      <c r="L14" s="268">
        <f>H14-D14</f>
        <v>-5.0843704149508076E-3</v>
      </c>
      <c r="M14" s="269">
        <f>L14/D14</f>
        <v>-8.1538201194554127E-2</v>
      </c>
      <c r="N14" s="344"/>
      <c r="O14" s="345"/>
    </row>
    <row r="15" spans="1:17">
      <c r="A15" s="270" t="s">
        <v>711</v>
      </c>
      <c r="B15" s="264">
        <v>4103921.7453657663</v>
      </c>
      <c r="C15" s="264">
        <v>6066040350</v>
      </c>
      <c r="D15" s="267">
        <v>6.7654046273625035E-2</v>
      </c>
      <c r="E15" s="266"/>
      <c r="F15" s="264">
        <f>Compare!D21+Compare!D22</f>
        <v>4446646.3529792409</v>
      </c>
      <c r="G15" s="264">
        <f>'RCV and ECV'!B21+'RCV and ECV'!B22</f>
        <v>7193148420</v>
      </c>
      <c r="H15" s="412">
        <f>F15/G15*100</f>
        <v>6.1817803461634131E-2</v>
      </c>
      <c r="I15" s="266"/>
      <c r="J15" s="265">
        <f>+F15-B15</f>
        <v>342724.6076134746</v>
      </c>
      <c r="K15" s="269">
        <f>F15/B15-1</f>
        <v>8.3511487030786258E-2</v>
      </c>
      <c r="L15" s="268">
        <f>H15-D15</f>
        <v>-5.8362428119909035E-3</v>
      </c>
      <c r="M15" s="269">
        <f>L15/D15</f>
        <v>-8.6265983092664866E-2</v>
      </c>
      <c r="N15" s="346">
        <f>G14-G15-G16-G17</f>
        <v>0</v>
      </c>
      <c r="O15" s="347" t="s">
        <v>610</v>
      </c>
    </row>
    <row r="16" spans="1:17">
      <c r="A16" s="270" t="s">
        <v>706</v>
      </c>
      <c r="B16" s="264">
        <v>123054.08712301055</v>
      </c>
      <c r="C16" s="264">
        <v>712773500</v>
      </c>
      <c r="D16" s="267">
        <v>1.7264122070055992E-2</v>
      </c>
      <c r="E16" s="266"/>
      <c r="F16" s="264">
        <f>Compare!D24</f>
        <v>124126.18038192573</v>
      </c>
      <c r="G16" s="264">
        <f>'RCV and ECV'!B23</f>
        <v>787762340</v>
      </c>
      <c r="H16" s="412">
        <f>F16/G16*100</f>
        <v>1.5756805584527654E-2</v>
      </c>
      <c r="I16" s="266"/>
      <c r="J16" s="265">
        <f>+F16-B16</f>
        <v>1072.093258915178</v>
      </c>
      <c r="K16" s="269">
        <f>F16/B16-1</f>
        <v>8.7123742411210348E-3</v>
      </c>
      <c r="L16" s="268">
        <f>H16-D16</f>
        <v>-1.5073164855283379E-3</v>
      </c>
      <c r="M16" s="269">
        <f>L16/D16</f>
        <v>-8.7309188350951528E-2</v>
      </c>
      <c r="N16" s="344"/>
      <c r="O16" s="345"/>
    </row>
    <row r="17" spans="1:15">
      <c r="A17" s="263"/>
      <c r="B17" s="264"/>
      <c r="C17" s="264"/>
      <c r="D17" s="267"/>
      <c r="E17" s="266"/>
      <c r="F17" s="264"/>
      <c r="G17" s="264"/>
      <c r="H17" s="267"/>
      <c r="I17" s="266"/>
      <c r="J17" s="265"/>
      <c r="K17" s="269"/>
      <c r="L17" s="271"/>
      <c r="M17" s="269"/>
      <c r="N17" s="344"/>
      <c r="O17" s="345"/>
    </row>
    <row r="18" spans="1:15">
      <c r="A18" s="263" t="s">
        <v>709</v>
      </c>
      <c r="B18" s="264">
        <v>5556469.7296221284</v>
      </c>
      <c r="C18" s="264">
        <v>8160816800</v>
      </c>
      <c r="D18" s="267">
        <v>6.8087176391732354E-2</v>
      </c>
      <c r="E18" s="266"/>
      <c r="F18" s="264">
        <f>Compare!D26</f>
        <v>6031037.5938219866</v>
      </c>
      <c r="G18" s="264">
        <f>'RCV and ECV'!B25</f>
        <v>9980715800</v>
      </c>
      <c r="H18" s="267">
        <f>F18/G18*100</f>
        <v>6.0426904389182058E-2</v>
      </c>
      <c r="I18" s="266"/>
      <c r="J18" s="265">
        <f>+F18-B18</f>
        <v>474567.86419985816</v>
      </c>
      <c r="K18" s="269">
        <f>F18/B18-1</f>
        <v>8.5408161529232585E-2</v>
      </c>
      <c r="L18" s="268">
        <f>H18-D18</f>
        <v>-7.660272002550296E-3</v>
      </c>
      <c r="M18" s="269">
        <f>L18/D18</f>
        <v>-0.11250682446394505</v>
      </c>
      <c r="N18" s="344"/>
      <c r="O18" s="345"/>
    </row>
    <row r="19" spans="1:15">
      <c r="A19" s="270" t="s">
        <v>714</v>
      </c>
      <c r="B19" s="264">
        <v>5460158.3988348423</v>
      </c>
      <c r="C19" s="264">
        <v>7633089650</v>
      </c>
      <c r="D19" s="267">
        <v>7.1532742954680775E-2</v>
      </c>
      <c r="E19" s="266"/>
      <c r="F19" s="264">
        <f>Compare!D27+Compare!D28</f>
        <v>5934015.6729508191</v>
      </c>
      <c r="G19" s="264">
        <f>'RCV and ECV'!B26+'RCV and ECV'!B27</f>
        <v>9378934050</v>
      </c>
      <c r="H19" s="267">
        <f>F19/G19*100</f>
        <v>6.3269617222127914E-2</v>
      </c>
      <c r="I19" s="266"/>
      <c r="J19" s="265">
        <f>+F19-B19</f>
        <v>473857.27411597688</v>
      </c>
      <c r="K19" s="269">
        <f>F19/B19-1</f>
        <v>8.6784528854894516E-2</v>
      </c>
      <c r="L19" s="268">
        <f>H19-D19</f>
        <v>-8.2631257325528618E-3</v>
      </c>
      <c r="M19" s="269">
        <f>L19/D19</f>
        <v>-0.11551529259527941</v>
      </c>
      <c r="N19" s="346">
        <f>G18-G19-G20-G21</f>
        <v>0</v>
      </c>
      <c r="O19" s="347" t="s">
        <v>610</v>
      </c>
    </row>
    <row r="20" spans="1:15">
      <c r="A20" s="270" t="s">
        <v>715</v>
      </c>
      <c r="B20" s="264">
        <v>96311.330787286584</v>
      </c>
      <c r="C20" s="264">
        <v>527727150</v>
      </c>
      <c r="D20" s="267">
        <v>1.8250213351215034E-2</v>
      </c>
      <c r="E20" s="266"/>
      <c r="F20" s="264">
        <f>Compare!D30</f>
        <v>97021.920871167473</v>
      </c>
      <c r="G20" s="264">
        <f>'RCV and ECV'!B28</f>
        <v>601781750</v>
      </c>
      <c r="H20" s="267">
        <f>F20/G20*100</f>
        <v>1.6122443206555776E-2</v>
      </c>
      <c r="I20" s="266"/>
      <c r="J20" s="265">
        <f>+F20-B20</f>
        <v>710.59008388088841</v>
      </c>
      <c r="K20" s="269">
        <f>F20/B20-1</f>
        <v>7.3780528009761426E-3</v>
      </c>
      <c r="L20" s="268">
        <f>H20-D20</f>
        <v>-2.1277701446592578E-3</v>
      </c>
      <c r="M20" s="269">
        <f>L20/D20</f>
        <v>-0.11658878193429988</v>
      </c>
      <c r="N20" s="344"/>
      <c r="O20" s="345"/>
    </row>
    <row r="21" spans="1:15">
      <c r="A21" s="272"/>
      <c r="B21" s="273"/>
      <c r="C21" s="273"/>
      <c r="D21" s="276"/>
      <c r="E21" s="266"/>
      <c r="F21" s="273"/>
      <c r="G21" s="273"/>
      <c r="H21" s="276"/>
      <c r="I21" s="266"/>
      <c r="J21" s="265"/>
      <c r="K21" s="269"/>
      <c r="L21" s="272"/>
      <c r="M21" s="269"/>
      <c r="N21" s="344"/>
      <c r="O21" s="345"/>
    </row>
    <row r="22" spans="1:15">
      <c r="A22" s="263" t="s">
        <v>710</v>
      </c>
      <c r="B22" s="264">
        <v>2847842.6570023512</v>
      </c>
      <c r="C22" s="264">
        <v>10875199450</v>
      </c>
      <c r="D22" s="267">
        <v>2.6186578647091858E-2</v>
      </c>
      <c r="E22" s="266"/>
      <c r="F22" s="264">
        <f>Compare!D32</f>
        <v>3080607.2198156095</v>
      </c>
      <c r="G22" s="264">
        <f>'RCV and ECV'!B30</f>
        <v>10903504450</v>
      </c>
      <c r="H22" s="267">
        <f>F22/G22*100</f>
        <v>2.8253367840975287E-2</v>
      </c>
      <c r="I22" s="266"/>
      <c r="J22" s="265">
        <f>+F22-B22</f>
        <v>232764.56281325826</v>
      </c>
      <c r="K22" s="269">
        <f>F22/B22-1</f>
        <v>8.1733645726855819E-2</v>
      </c>
      <c r="L22" s="268">
        <f>H22-D22</f>
        <v>2.0667891938834296E-3</v>
      </c>
      <c r="M22" s="269">
        <f>L22/D22</f>
        <v>7.8925514544564465E-2</v>
      </c>
      <c r="N22" s="344"/>
      <c r="O22" s="345"/>
    </row>
    <row r="23" spans="1:15">
      <c r="A23" s="270" t="s">
        <v>714</v>
      </c>
      <c r="B23" s="264">
        <v>2720769.0483324258</v>
      </c>
      <c r="C23" s="264">
        <v>9215221650</v>
      </c>
      <c r="D23" s="267">
        <v>2.9524727148938692E-2</v>
      </c>
      <c r="E23" s="266"/>
      <c r="F23" s="264">
        <f>Compare!D33+Compare!D34</f>
        <v>2943306.8084539156</v>
      </c>
      <c r="G23" s="264">
        <f>'RCV and ECV'!B31+'RCV and ECV'!B32</f>
        <v>9237970350</v>
      </c>
      <c r="H23" s="267">
        <f>F23/G23*100</f>
        <v>3.1860968339803293E-2</v>
      </c>
      <c r="I23" s="266"/>
      <c r="J23" s="265">
        <f>+F23-B23</f>
        <v>222537.76012148988</v>
      </c>
      <c r="K23" s="269">
        <f>F23/B23-1</f>
        <v>8.1792227185870203E-2</v>
      </c>
      <c r="L23" s="268">
        <f>H23-D23</f>
        <v>2.3362411908646012E-3</v>
      </c>
      <c r="M23" s="269">
        <f>L23/D23</f>
        <v>7.9128290638532814E-2</v>
      </c>
      <c r="N23" s="346">
        <f>G22-G23-G24-G25</f>
        <v>0</v>
      </c>
      <c r="O23" s="347" t="s">
        <v>610</v>
      </c>
    </row>
    <row r="24" spans="1:15">
      <c r="A24" s="270" t="s">
        <v>715</v>
      </c>
      <c r="B24" s="264">
        <v>127073.60866992507</v>
      </c>
      <c r="C24" s="264">
        <v>1659977800</v>
      </c>
      <c r="D24" s="267">
        <v>7.655139042818831E-3</v>
      </c>
      <c r="E24" s="266"/>
      <c r="F24" s="264">
        <f>Compare!D36</f>
        <v>137300.41136169314</v>
      </c>
      <c r="G24" s="264">
        <f>'RCV and ECV'!B33</f>
        <v>1665534100</v>
      </c>
      <c r="H24" s="267">
        <f>F24/G24*100</f>
        <v>8.2436265556912434E-3</v>
      </c>
      <c r="I24" s="266"/>
      <c r="J24" s="265">
        <f>+F24-B24</f>
        <v>10226.802691768069</v>
      </c>
      <c r="K24" s="269">
        <f>F24/B24-1</f>
        <v>8.0479359945874185E-2</v>
      </c>
      <c r="L24" s="268">
        <f>H24-D24</f>
        <v>5.8848751287241246E-4</v>
      </c>
      <c r="M24" s="269">
        <f>L24/D24</f>
        <v>7.6874830043023659E-2</v>
      </c>
      <c r="N24" s="344"/>
      <c r="O24" s="345"/>
    </row>
    <row r="25" spans="1:15">
      <c r="A25" s="272"/>
      <c r="B25" s="273"/>
      <c r="C25" s="273"/>
      <c r="D25" s="276"/>
      <c r="E25" s="266"/>
      <c r="F25" s="273"/>
      <c r="G25" s="273"/>
      <c r="H25" s="276"/>
      <c r="I25" s="266"/>
      <c r="J25" s="265"/>
      <c r="K25" s="269"/>
      <c r="L25" s="272"/>
      <c r="M25" s="269"/>
      <c r="N25" s="344"/>
      <c r="O25" s="345"/>
    </row>
    <row r="26" spans="1:15">
      <c r="A26" s="263" t="s">
        <v>713</v>
      </c>
      <c r="B26" s="264">
        <v>290013.14437772916</v>
      </c>
      <c r="C26" s="264">
        <v>4674160400</v>
      </c>
      <c r="D26" s="267">
        <v>6.2046040263772119E-3</v>
      </c>
      <c r="E26" s="266"/>
      <c r="F26" s="264">
        <f>Compare!D38</f>
        <v>305842.06912738102</v>
      </c>
      <c r="G26" s="264">
        <f>G27+G28</f>
        <v>4695157400</v>
      </c>
      <c r="H26" s="267">
        <f>F26/G26*100</f>
        <v>6.5139896934526837E-3</v>
      </c>
      <c r="I26" s="266"/>
      <c r="J26" s="265">
        <f>+F26-B26</f>
        <v>15828.924749651866</v>
      </c>
      <c r="K26" s="269">
        <f>F26/B26-1</f>
        <v>5.4580025273045507E-2</v>
      </c>
      <c r="L26" s="268">
        <f>H26-D26</f>
        <v>3.0938566707547181E-4</v>
      </c>
      <c r="M26" s="269">
        <f>L26/D26</f>
        <v>4.9863885875746708E-2</v>
      </c>
      <c r="N26" s="344"/>
      <c r="O26" s="345"/>
    </row>
    <row r="27" spans="1:15">
      <c r="A27" s="270" t="s">
        <v>714</v>
      </c>
      <c r="B27" s="264">
        <v>224904.45939124358</v>
      </c>
      <c r="C27" s="264">
        <v>2334113100</v>
      </c>
      <c r="D27" s="267">
        <v>9.6355424846912337E-3</v>
      </c>
      <c r="E27" s="266"/>
      <c r="F27" s="264">
        <f>Compare!D39+Compare!D40</f>
        <v>237495.59844779884</v>
      </c>
      <c r="G27" s="264">
        <f>'RCV and ECV'!B36+'RCV and ECV'!B37</f>
        <v>2346066100</v>
      </c>
      <c r="H27" s="267">
        <f>F27/G27*100</f>
        <v>1.0123141818033126E-2</v>
      </c>
      <c r="I27" s="266"/>
      <c r="J27" s="265">
        <f>+F27-B27</f>
        <v>12591.139056555257</v>
      </c>
      <c r="K27" s="269">
        <f>F27/B27-1</f>
        <v>5.5984390396865091E-2</v>
      </c>
      <c r="L27" s="268">
        <f>H27-D27</f>
        <v>4.875993333418923E-4</v>
      </c>
      <c r="M27" s="269">
        <f>L27/D27</f>
        <v>5.0604243001012225E-2</v>
      </c>
      <c r="N27" s="346">
        <f>G26-G27-G28</f>
        <v>0</v>
      </c>
      <c r="O27" s="347" t="s">
        <v>610</v>
      </c>
    </row>
    <row r="28" spans="1:15">
      <c r="A28" s="270" t="s">
        <v>715</v>
      </c>
      <c r="B28" s="264">
        <v>65108.684986485605</v>
      </c>
      <c r="C28" s="264">
        <v>2340047300</v>
      </c>
      <c r="D28" s="267">
        <v>2.7823661934733373E-3</v>
      </c>
      <c r="E28" s="266"/>
      <c r="F28" s="264">
        <f>Compare!D42</f>
        <v>68346.470679582169</v>
      </c>
      <c r="G28" s="264">
        <f>'RCV and ECV'!B38</f>
        <v>2349091300</v>
      </c>
      <c r="H28" s="267">
        <f>F28/G28*100</f>
        <v>2.909485496778357E-3</v>
      </c>
      <c r="I28" s="266"/>
      <c r="J28" s="265">
        <f>+F28-B28</f>
        <v>3237.7856930965645</v>
      </c>
      <c r="K28" s="269">
        <f>F28/B28-1</f>
        <v>4.9728936988492789E-2</v>
      </c>
      <c r="L28" s="268">
        <f>H28-D28</f>
        <v>1.2711930330501975E-4</v>
      </c>
      <c r="M28" s="269">
        <f>L28/D28</f>
        <v>4.5687481253620217E-2</v>
      </c>
      <c r="N28" s="344"/>
      <c r="O28" s="345"/>
    </row>
    <row r="29" spans="1:15">
      <c r="A29" s="272"/>
      <c r="B29" s="273"/>
      <c r="C29" s="273"/>
      <c r="D29" s="276"/>
      <c r="E29" s="266"/>
      <c r="F29" s="273"/>
      <c r="G29" s="273"/>
      <c r="H29" s="276"/>
      <c r="I29" s="266"/>
      <c r="J29" s="265"/>
      <c r="K29" s="269"/>
      <c r="L29" s="272"/>
      <c r="M29" s="269"/>
      <c r="N29" s="344"/>
      <c r="O29" s="345"/>
    </row>
    <row r="30" spans="1:15">
      <c r="A30" s="263" t="s">
        <v>716</v>
      </c>
      <c r="B30" s="264">
        <v>185694.39077855746</v>
      </c>
      <c r="C30" s="264">
        <v>2138661600</v>
      </c>
      <c r="D30" s="267">
        <v>8.6827383433899716E-3</v>
      </c>
      <c r="E30" s="266"/>
      <c r="F30" s="264">
        <f>Compare!D44</f>
        <v>197420.52970135474</v>
      </c>
      <c r="G30" s="264">
        <f>G31+G32</f>
        <v>2170687200</v>
      </c>
      <c r="H30" s="267">
        <f>F30/G30*100</f>
        <v>9.0948400903342851E-3</v>
      </c>
      <c r="I30" s="266"/>
      <c r="J30" s="265">
        <f>+F30-B30</f>
        <v>11726.138922797283</v>
      </c>
      <c r="K30" s="269">
        <f>F30/B30-1</f>
        <v>6.3147512822726126E-2</v>
      </c>
      <c r="L30" s="268">
        <f>H30-D30</f>
        <v>4.1210174694431348E-4</v>
      </c>
      <c r="M30" s="269">
        <f>L30/D30</f>
        <v>4.7462186541419836E-2</v>
      </c>
      <c r="N30" s="344"/>
      <c r="O30" s="345"/>
    </row>
    <row r="31" spans="1:15">
      <c r="A31" s="270" t="s">
        <v>714</v>
      </c>
      <c r="B31" s="264">
        <v>117438.52934514493</v>
      </c>
      <c r="C31" s="264">
        <v>676465400</v>
      </c>
      <c r="D31" s="267">
        <v>1.7360611399362763E-2</v>
      </c>
      <c r="E31" s="266"/>
      <c r="F31" s="264">
        <f>Compare!D45+Compare!D46</f>
        <v>125308.13655177629</v>
      </c>
      <c r="G31" s="264">
        <f>'RCV and ECV'!B41+'RCV and ECV'!B42</f>
        <v>689866000</v>
      </c>
      <c r="H31" s="267">
        <f>F31/G31*100</f>
        <v>1.8164127026375598E-2</v>
      </c>
      <c r="I31" s="266"/>
      <c r="J31" s="265">
        <f>+F31-B31</f>
        <v>7869.6072066313645</v>
      </c>
      <c r="K31" s="269">
        <f>F31/B31-1</f>
        <v>6.7010437294416914E-2</v>
      </c>
      <c r="L31" s="268">
        <f>H31-D31</f>
        <v>8.0351562701283519E-4</v>
      </c>
      <c r="M31" s="269">
        <f>L31/D31</f>
        <v>4.6283832321846047E-2</v>
      </c>
      <c r="N31" s="346">
        <f>G30-G31-G32</f>
        <v>0</v>
      </c>
      <c r="O31" s="347" t="s">
        <v>610</v>
      </c>
    </row>
    <row r="32" spans="1:15">
      <c r="A32" s="270" t="s">
        <v>715</v>
      </c>
      <c r="B32" s="264">
        <v>68255.861433412516</v>
      </c>
      <c r="C32" s="264">
        <v>1462196200</v>
      </c>
      <c r="D32" s="267">
        <v>4.6680371234320344E-3</v>
      </c>
      <c r="E32" s="266"/>
      <c r="F32" s="264">
        <f>Compare!D48</f>
        <v>72112.393149578464</v>
      </c>
      <c r="G32" s="264">
        <f>'RCV and ECV'!B43</f>
        <v>1480821200</v>
      </c>
      <c r="H32" s="267">
        <f>F32/G32*100</f>
        <v>4.8697569395669419E-3</v>
      </c>
      <c r="I32" s="266"/>
      <c r="J32" s="265">
        <f>+F32-B32</f>
        <v>3856.5317161659477</v>
      </c>
      <c r="K32" s="269">
        <f>F32/B32-1</f>
        <v>5.6501106794003553E-2</v>
      </c>
      <c r="L32" s="268">
        <f>H32-D32</f>
        <v>2.0171981613490743E-4</v>
      </c>
      <c r="M32" s="269">
        <f>L32/D32</f>
        <v>4.3212984558828653E-2</v>
      </c>
      <c r="N32" s="344"/>
      <c r="O32" s="345"/>
    </row>
    <row r="33" spans="1:17">
      <c r="A33" s="272"/>
      <c r="B33" s="273"/>
      <c r="C33" s="273"/>
      <c r="D33" s="276"/>
      <c r="E33" s="266"/>
      <c r="F33" s="273"/>
      <c r="G33" s="273"/>
      <c r="H33" s="276"/>
      <c r="I33" s="266"/>
      <c r="J33" s="265"/>
      <c r="K33" s="269"/>
      <c r="L33" s="272"/>
      <c r="M33" s="269"/>
      <c r="N33" s="344"/>
      <c r="O33" s="345"/>
    </row>
    <row r="34" spans="1:17">
      <c r="A34" s="263" t="s">
        <v>717</v>
      </c>
      <c r="B34" s="264">
        <v>376009.99624282058</v>
      </c>
      <c r="C34" s="264">
        <v>3526293800</v>
      </c>
      <c r="D34" s="267">
        <v>1.066303653549289E-2</v>
      </c>
      <c r="E34" s="266"/>
      <c r="F34" s="264">
        <f>Compare!D50</f>
        <v>402463.62250634434</v>
      </c>
      <c r="G34" s="264">
        <f>G35+G36</f>
        <v>3584414200</v>
      </c>
      <c r="H34" s="267">
        <f>F34/G34*100</f>
        <v>1.1228156123986572E-2</v>
      </c>
      <c r="I34" s="266"/>
      <c r="J34" s="265">
        <f>+F34-B34</f>
        <v>26453.626263523765</v>
      </c>
      <c r="K34" s="269">
        <f>F34/B34-1</f>
        <v>7.0353518597522813E-2</v>
      </c>
      <c r="L34" s="268">
        <f>H34-D34</f>
        <v>5.6511958849368195E-4</v>
      </c>
      <c r="M34" s="269">
        <f>L34/D34</f>
        <v>5.2997997954206552E-2</v>
      </c>
      <c r="N34" s="344"/>
      <c r="O34" s="345"/>
    </row>
    <row r="35" spans="1:17">
      <c r="A35" s="270" t="s">
        <v>714</v>
      </c>
      <c r="B35" s="264">
        <v>230929.7868695808</v>
      </c>
      <c r="C35" s="264">
        <v>1033543500</v>
      </c>
      <c r="D35" s="267">
        <v>2.2343499511107253E-2</v>
      </c>
      <c r="E35" s="266"/>
      <c r="F35" s="264">
        <f>Compare!D51+Compare!D52</f>
        <v>247840.71141223726</v>
      </c>
      <c r="G35" s="264">
        <f>'RCV and ECV'!B46+'RCV and ECV'!B47</f>
        <v>1054317900</v>
      </c>
      <c r="H35" s="267">
        <f>F35/G35*100</f>
        <v>2.3507208917939955E-2</v>
      </c>
      <c r="I35" s="266"/>
      <c r="J35" s="265">
        <f>+F35-B35</f>
        <v>16910.924542656459</v>
      </c>
      <c r="K35" s="269">
        <f>F35/B35-1</f>
        <v>7.3229723942918712E-2</v>
      </c>
      <c r="L35" s="268">
        <f>H35-D35</f>
        <v>1.1637094068327018E-3</v>
      </c>
      <c r="M35" s="269">
        <f>L35/D35</f>
        <v>5.208268320968281E-2</v>
      </c>
      <c r="N35" s="346">
        <f>G34-G35-G36</f>
        <v>0</v>
      </c>
      <c r="O35" s="347" t="s">
        <v>610</v>
      </c>
    </row>
    <row r="36" spans="1:17">
      <c r="A36" s="270" t="s">
        <v>715</v>
      </c>
      <c r="B36" s="264">
        <v>145080.20937323978</v>
      </c>
      <c r="C36" s="264">
        <v>2492750300</v>
      </c>
      <c r="D36" s="267">
        <v>5.8200859257038209E-3</v>
      </c>
      <c r="E36" s="266"/>
      <c r="F36" s="264">
        <f>Compare!D54</f>
        <v>154622.91109410708</v>
      </c>
      <c r="G36" s="264">
        <f>'RCV and ECV'!B48</f>
        <v>2530096300</v>
      </c>
      <c r="H36" s="267">
        <f>F36/G36*100</f>
        <v>6.1113448960068081E-3</v>
      </c>
      <c r="I36" s="266"/>
      <c r="J36" s="265">
        <f>+F36-B36</f>
        <v>9542.701720867306</v>
      </c>
      <c r="K36" s="269">
        <f>F36/B36-1</f>
        <v>6.5775351180513697E-2</v>
      </c>
      <c r="L36" s="268">
        <f>H36-D36</f>
        <v>2.9125897030298723E-4</v>
      </c>
      <c r="M36" s="269">
        <f>L36/D36</f>
        <v>5.004375777626778E-2</v>
      </c>
      <c r="N36" s="344"/>
      <c r="O36" s="345"/>
    </row>
    <row r="37" spans="1:17">
      <c r="A37" s="272"/>
      <c r="B37" s="273"/>
      <c r="C37" s="273"/>
      <c r="D37" s="276"/>
      <c r="E37" s="277"/>
      <c r="F37" s="273"/>
      <c r="G37" s="273"/>
      <c r="H37" s="276"/>
      <c r="I37" s="277"/>
      <c r="J37" s="265"/>
      <c r="K37" s="274"/>
      <c r="L37" s="272"/>
      <c r="M37" s="269"/>
      <c r="N37" s="344"/>
      <c r="O37" s="345"/>
    </row>
    <row r="38" spans="1:17">
      <c r="A38" s="263" t="s">
        <v>718</v>
      </c>
      <c r="B38" s="273"/>
      <c r="C38" s="273">
        <v>6806050</v>
      </c>
      <c r="D38" s="267">
        <v>0</v>
      </c>
      <c r="E38" s="277"/>
      <c r="F38" s="273"/>
      <c r="G38" s="273">
        <f>'RCV and ECV'!B50</f>
        <v>6806000</v>
      </c>
      <c r="H38" s="267">
        <f>F38/G38*100</f>
        <v>0</v>
      </c>
      <c r="I38" s="277"/>
      <c r="J38" s="265"/>
      <c r="K38" s="274"/>
      <c r="L38" s="268">
        <f>H38-D38</f>
        <v>0</v>
      </c>
      <c r="M38" s="269"/>
      <c r="N38" s="344"/>
      <c r="O38" s="345"/>
    </row>
    <row r="39" spans="1:17" ht="13.5" thickBot="1">
      <c r="A39" s="413" t="s">
        <v>719</v>
      </c>
      <c r="B39" s="279">
        <v>59938542.300333351</v>
      </c>
      <c r="C39" s="279">
        <v>104047833201</v>
      </c>
      <c r="D39" s="280"/>
      <c r="E39" s="278"/>
      <c r="F39" s="279">
        <f>+F38+F34+F30+F26+F22+F18+F14+F10+F5</f>
        <v>64656396.138531193</v>
      </c>
      <c r="G39" s="279">
        <f>+G38+G34+G30+G26+G22+G18+G14+G10+G5</f>
        <v>111602546261</v>
      </c>
      <c r="H39" s="280"/>
      <c r="I39" s="278"/>
      <c r="J39" s="414">
        <f>+F39-B39</f>
        <v>4717853.8381978422</v>
      </c>
      <c r="K39" s="415">
        <f>F39/B39-1</f>
        <v>7.8711521120386152E-2</v>
      </c>
      <c r="L39" s="281"/>
      <c r="M39" s="282"/>
      <c r="N39" s="348"/>
      <c r="O39" s="349"/>
    </row>
    <row r="40" spans="1:17" s="286" customFormat="1">
      <c r="A40" s="283"/>
      <c r="B40" s="284"/>
      <c r="C40" s="284"/>
      <c r="D40" s="285"/>
      <c r="E40" s="275"/>
      <c r="F40" s="275"/>
      <c r="G40" s="275"/>
      <c r="H40" s="285"/>
      <c r="I40" s="275"/>
      <c r="J40" s="285"/>
      <c r="K40" s="275"/>
      <c r="L40" s="285"/>
      <c r="M40" s="285"/>
      <c r="N40" s="341"/>
      <c r="O40" s="341"/>
      <c r="Q40" s="838"/>
    </row>
    <row r="41" spans="1:17">
      <c r="A41" s="350" t="s">
        <v>217</v>
      </c>
      <c r="B41" s="351"/>
      <c r="C41" s="351"/>
      <c r="D41" s="353"/>
      <c r="E41" s="352"/>
      <c r="F41" s="352"/>
      <c r="G41" s="352"/>
      <c r="H41" s="353"/>
      <c r="I41" s="352"/>
      <c r="J41" s="353"/>
      <c r="K41" s="352"/>
      <c r="L41" s="353"/>
      <c r="M41" s="343"/>
    </row>
    <row r="42" spans="1:17">
      <c r="A42" s="354" t="s">
        <v>217</v>
      </c>
      <c r="B42" s="355">
        <f>+B38+B36+B35+B32+B31+B28+B27+B24+B23+B20+B19+B16+B15+B12+B11+B8+B7+B6-B39</f>
        <v>0</v>
      </c>
      <c r="C42" s="355"/>
      <c r="D42" s="356"/>
      <c r="E42" s="355"/>
      <c r="F42" s="355">
        <f>+F38+F36+F35+F32+F31+F28+F27+F24+F23+F20+F19+F16+F15+F12+F11+F8+F7+F6-F39</f>
        <v>0</v>
      </c>
      <c r="G42" s="355">
        <f>+G38+G36+G35+G32+G31+G28+G27+G24+G23+G20+G19+G16+G15+G12+G11+G8+G7+G6-G39</f>
        <v>0</v>
      </c>
      <c r="H42" s="356"/>
      <c r="I42" s="355"/>
      <c r="J42" s="356"/>
      <c r="K42" s="355"/>
      <c r="L42" s="356"/>
      <c r="M42" s="357"/>
    </row>
  </sheetData>
  <pageMargins left="0.28999999999999998" right="0.25" top="0.37" bottom="0.43" header="0.23" footer="0.2"/>
  <pageSetup paperSize="9" scale="90" orientation="landscape" r:id="rId1"/>
  <headerFooter alignWithMargins="0">
    <oddFooter>&amp;L&amp;BGreater Wellington Confidential&amp;B&amp;C&amp;D&amp;RPage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fitToPage="1"/>
  </sheetPr>
  <dimension ref="A1:N79"/>
  <sheetViews>
    <sheetView workbookViewId="0">
      <pane xSplit="2" ySplit="5" topLeftCell="C6" activePane="bottomRight" state="frozen"/>
      <selection activeCell="P17" sqref="P17"/>
      <selection pane="topRight" activeCell="P17" sqref="P17"/>
      <selection pane="bottomLeft" activeCell="P17" sqref="P17"/>
      <selection pane="bottomRight" sqref="A1:XFD1048576"/>
    </sheetView>
  </sheetViews>
  <sheetFormatPr defaultColWidth="9.140625" defaultRowHeight="12.75" outlineLevelRow="1"/>
  <cols>
    <col min="1" max="1" width="2.28515625" style="14" customWidth="1"/>
    <col min="2" max="2" width="38.7109375" style="14" customWidth="1"/>
    <col min="3" max="3" width="12.42578125" style="14" customWidth="1"/>
    <col min="4" max="4" width="12.42578125" style="20" customWidth="1"/>
    <col min="5" max="5" width="13.140625" style="20" bestFit="1" customWidth="1"/>
    <col min="6" max="6" width="4.42578125" style="14" customWidth="1"/>
    <col min="7" max="9" width="12.42578125" style="14" customWidth="1"/>
    <col min="10" max="10" width="4" style="14" customWidth="1"/>
    <col min="11" max="11" width="12.42578125" style="14" customWidth="1"/>
    <col min="12" max="12" width="9.28515625" style="14" bestFit="1" customWidth="1"/>
    <col min="13" max="13" width="15" style="14" customWidth="1"/>
    <col min="14" max="16384" width="9.140625" style="14"/>
  </cols>
  <sheetData>
    <row r="1" spans="1:14" ht="18">
      <c r="A1" s="9" t="s">
        <v>470</v>
      </c>
      <c r="B1" s="216"/>
    </row>
    <row r="2" spans="1:14" ht="18">
      <c r="A2" s="9" t="s">
        <v>1292</v>
      </c>
      <c r="B2" s="216"/>
    </row>
    <row r="3" spans="1:14" ht="18.75" thickBot="1">
      <c r="A3" s="9" t="s">
        <v>196</v>
      </c>
      <c r="B3" s="216"/>
      <c r="D3" s="14"/>
      <c r="E3" s="14"/>
    </row>
    <row r="4" spans="1:14" ht="13.5" thickBot="1">
      <c r="C4" s="950" t="s">
        <v>1299</v>
      </c>
      <c r="D4" s="951"/>
      <c r="E4" s="952"/>
      <c r="G4" s="955" t="s">
        <v>1155</v>
      </c>
      <c r="H4" s="956"/>
      <c r="I4" s="957"/>
    </row>
    <row r="5" spans="1:14" ht="30" customHeight="1" thickBot="1">
      <c r="C5" s="422" t="s">
        <v>325</v>
      </c>
      <c r="D5" s="423" t="s">
        <v>687</v>
      </c>
      <c r="E5" s="423" t="s">
        <v>688</v>
      </c>
      <c r="F5" s="248"/>
      <c r="G5" s="424" t="s">
        <v>325</v>
      </c>
      <c r="H5" s="425" t="s">
        <v>687</v>
      </c>
      <c r="I5" s="425" t="s">
        <v>688</v>
      </c>
      <c r="J5" s="248"/>
      <c r="K5" s="327" t="s">
        <v>679</v>
      </c>
    </row>
    <row r="6" spans="1:14" ht="21.6" customHeight="1">
      <c r="A6" s="59" t="s">
        <v>315</v>
      </c>
      <c r="B6" s="97"/>
      <c r="C6" s="318"/>
      <c r="D6" s="508">
        <v>0.05</v>
      </c>
      <c r="E6" s="318"/>
      <c r="F6" s="181"/>
      <c r="G6" s="318"/>
      <c r="H6" s="508">
        <v>0.05</v>
      </c>
      <c r="I6" s="318"/>
      <c r="J6" s="181"/>
      <c r="K6" s="318"/>
    </row>
    <row r="7" spans="1:14" ht="12.75" customHeight="1">
      <c r="A7" s="953" t="s">
        <v>127</v>
      </c>
      <c r="B7" s="954"/>
      <c r="C7" s="319">
        <v>20236263.22081336</v>
      </c>
      <c r="D7" s="319">
        <v>1011813.161040668</v>
      </c>
      <c r="E7" s="319">
        <v>19224450.059772693</v>
      </c>
      <c r="F7" s="181"/>
      <c r="G7" s="319">
        <v>19763942.865530033</v>
      </c>
      <c r="H7" s="319">
        <v>988197.14327650168</v>
      </c>
      <c r="I7" s="319">
        <v>18775745.722253531</v>
      </c>
      <c r="J7" s="181"/>
      <c r="K7" s="319">
        <v>448704.3375191614</v>
      </c>
      <c r="L7" s="24"/>
      <c r="M7" s="18"/>
      <c r="N7" s="21"/>
    </row>
    <row r="8" spans="1:14" ht="13.5" thickBot="1">
      <c r="A8" s="328" t="s">
        <v>316</v>
      </c>
      <c r="B8" s="189"/>
      <c r="C8" s="329">
        <v>20236263.22081336</v>
      </c>
      <c r="D8" s="329">
        <v>1011813.161040668</v>
      </c>
      <c r="E8" s="329">
        <v>19224450.059772693</v>
      </c>
      <c r="F8" s="181"/>
      <c r="G8" s="329">
        <v>19763942.865530033</v>
      </c>
      <c r="H8" s="329">
        <v>988197.14327650168</v>
      </c>
      <c r="I8" s="329">
        <v>18775745.722253531</v>
      </c>
      <c r="J8" s="181"/>
      <c r="K8" s="329">
        <v>448704.3375191614</v>
      </c>
      <c r="L8" s="22"/>
      <c r="M8" s="18"/>
      <c r="N8" s="21"/>
    </row>
    <row r="9" spans="1:14" ht="21.6" customHeight="1">
      <c r="A9" s="60" t="s">
        <v>317</v>
      </c>
      <c r="B9" s="91"/>
      <c r="C9" s="319"/>
      <c r="D9" s="319"/>
      <c r="E9" s="319"/>
      <c r="F9" s="181"/>
      <c r="G9" s="319"/>
      <c r="H9" s="319"/>
      <c r="I9" s="319"/>
      <c r="J9" s="181"/>
      <c r="K9" s="319"/>
      <c r="L9" s="22"/>
      <c r="M9" s="18"/>
      <c r="N9" s="21"/>
    </row>
    <row r="10" spans="1:14">
      <c r="A10" s="99" t="s">
        <v>604</v>
      </c>
      <c r="B10" s="100"/>
      <c r="C10" s="319">
        <v>18575112.795275867</v>
      </c>
      <c r="D10" s="319">
        <v>928755.63976379344</v>
      </c>
      <c r="E10" s="319">
        <v>17646357.155512072</v>
      </c>
      <c r="F10" s="181"/>
      <c r="G10" s="319">
        <v>19158322.233522005</v>
      </c>
      <c r="H10" s="319">
        <v>957916.11167610029</v>
      </c>
      <c r="I10" s="319">
        <v>18200406.121845905</v>
      </c>
      <c r="J10" s="181"/>
      <c r="K10" s="319">
        <v>-554048.96633383259</v>
      </c>
      <c r="L10" s="22"/>
      <c r="M10" s="18"/>
      <c r="N10" s="21"/>
    </row>
    <row r="11" spans="1:14">
      <c r="A11" s="99" t="s">
        <v>605</v>
      </c>
      <c r="B11" s="100"/>
      <c r="C11" s="319">
        <v>12239574.610254506</v>
      </c>
      <c r="D11" s="319">
        <v>611978.73051272531</v>
      </c>
      <c r="E11" s="319">
        <v>11627595.87974178</v>
      </c>
      <c r="F11" s="181"/>
      <c r="G11" s="319">
        <v>11543467.073066017</v>
      </c>
      <c r="H11" s="319">
        <v>577173.3536533009</v>
      </c>
      <c r="I11" s="319">
        <v>10966293.719412716</v>
      </c>
      <c r="J11" s="181"/>
      <c r="K11" s="319"/>
      <c r="L11" s="22"/>
      <c r="M11" s="18"/>
      <c r="N11" s="21"/>
    </row>
    <row r="12" spans="1:14" ht="12.75" customHeight="1">
      <c r="A12" s="99" t="s">
        <v>603</v>
      </c>
      <c r="B12" s="91"/>
      <c r="C12" s="319">
        <v>3909783.9451168352</v>
      </c>
      <c r="D12" s="319">
        <v>195489.19725584178</v>
      </c>
      <c r="E12" s="319">
        <v>3714294.7478609933</v>
      </c>
      <c r="F12" s="181"/>
      <c r="G12" s="319">
        <v>3779811.3037643931</v>
      </c>
      <c r="H12" s="319">
        <v>188990.56518821965</v>
      </c>
      <c r="I12" s="319">
        <v>3590820.7385761733</v>
      </c>
      <c r="J12" s="181"/>
      <c r="K12" s="319">
        <v>123474.00928481994</v>
      </c>
      <c r="L12" s="17"/>
      <c r="M12" s="18"/>
      <c r="N12" s="21"/>
    </row>
    <row r="13" spans="1:14" ht="13.5" thickBot="1">
      <c r="A13" s="328" t="s">
        <v>318</v>
      </c>
      <c r="B13" s="189"/>
      <c r="C13" s="329">
        <v>34724471.350647204</v>
      </c>
      <c r="D13" s="329">
        <v>1736223.5675323603</v>
      </c>
      <c r="E13" s="329">
        <v>32988247.783114847</v>
      </c>
      <c r="F13" s="181"/>
      <c r="G13" s="329">
        <v>34481600.610352419</v>
      </c>
      <c r="H13" s="329">
        <v>1724080.030517621</v>
      </c>
      <c r="I13" s="329">
        <v>32757520.579834796</v>
      </c>
      <c r="J13" s="181"/>
      <c r="K13" s="329">
        <v>230727.20328005031</v>
      </c>
      <c r="L13" s="19"/>
      <c r="M13" s="19"/>
    </row>
    <row r="14" spans="1:14" ht="20.45" customHeight="1">
      <c r="A14" s="421" t="s">
        <v>720</v>
      </c>
      <c r="B14" s="98"/>
      <c r="C14" s="320"/>
      <c r="D14" s="320"/>
      <c r="E14" s="320"/>
      <c r="F14" s="181"/>
      <c r="G14" s="320"/>
      <c r="H14" s="320"/>
      <c r="I14" s="320"/>
      <c r="J14" s="181"/>
      <c r="K14" s="320"/>
      <c r="L14" s="19"/>
      <c r="M14" s="19"/>
    </row>
    <row r="15" spans="1:14">
      <c r="A15" s="630" t="s">
        <v>1152</v>
      </c>
      <c r="B15" s="100"/>
      <c r="C15" s="319">
        <v>2575256.9720203537</v>
      </c>
      <c r="D15" s="319">
        <v>128762.84860101769</v>
      </c>
      <c r="E15" s="319">
        <v>2446494.123419336</v>
      </c>
      <c r="F15" s="181"/>
      <c r="G15" s="319">
        <v>3845249.7174841342</v>
      </c>
      <c r="H15" s="319">
        <v>192262.48587420673</v>
      </c>
      <c r="I15" s="319">
        <v>3652987.2316099275</v>
      </c>
      <c r="J15" s="181"/>
      <c r="K15" s="319">
        <v>-1206493.1081905914</v>
      </c>
      <c r="L15" s="19"/>
      <c r="M15" s="19"/>
    </row>
    <row r="16" spans="1:14">
      <c r="A16" s="99" t="s">
        <v>736</v>
      </c>
      <c r="B16" s="100"/>
      <c r="C16" s="319">
        <v>7619800.5836356645</v>
      </c>
      <c r="D16" s="319">
        <v>380990.02918178326</v>
      </c>
      <c r="E16" s="319">
        <v>7238810.5544538815</v>
      </c>
      <c r="F16" s="181"/>
      <c r="G16" s="319">
        <v>4520797.5258057276</v>
      </c>
      <c r="H16" s="319">
        <v>226039.8762902864</v>
      </c>
      <c r="I16" s="319">
        <v>4294757.6495154416</v>
      </c>
      <c r="J16" s="181"/>
      <c r="K16" s="319">
        <v>2944052.9049384398</v>
      </c>
      <c r="L16" s="19"/>
      <c r="M16" s="19"/>
    </row>
    <row r="17" spans="1:13">
      <c r="A17" s="630" t="s">
        <v>738</v>
      </c>
      <c r="B17" s="91"/>
      <c r="C17" s="319">
        <v>-1575749.9909508955</v>
      </c>
      <c r="D17" s="319">
        <v>-78787.499547544779</v>
      </c>
      <c r="E17" s="319">
        <v>-1496962.4914033506</v>
      </c>
      <c r="F17" s="181"/>
      <c r="G17" s="319">
        <v>-3729600</v>
      </c>
      <c r="H17" s="319">
        <v>-186480</v>
      </c>
      <c r="I17" s="319">
        <v>-3543120</v>
      </c>
      <c r="J17" s="181"/>
      <c r="K17" s="319">
        <v>2046157.5085966494</v>
      </c>
      <c r="L17" s="19"/>
      <c r="M17" s="19"/>
    </row>
    <row r="18" spans="1:13" ht="13.5" thickBot="1">
      <c r="A18" s="328" t="s">
        <v>327</v>
      </c>
      <c r="B18" s="189"/>
      <c r="C18" s="329">
        <v>8619307.5647051223</v>
      </c>
      <c r="D18" s="329">
        <v>430965.37823525618</v>
      </c>
      <c r="E18" s="329">
        <v>8188342.186469866</v>
      </c>
      <c r="F18" s="181"/>
      <c r="G18" s="329">
        <v>4636447.2432898618</v>
      </c>
      <c r="H18" s="329">
        <v>231822.36216449313</v>
      </c>
      <c r="I18" s="329">
        <v>4404624.8811253691</v>
      </c>
      <c r="J18" s="181"/>
      <c r="K18" s="329">
        <v>3783717.3053444978</v>
      </c>
      <c r="L18" s="19"/>
      <c r="M18" s="19"/>
    </row>
    <row r="19" spans="1:13" ht="13.5" thickBot="1">
      <c r="A19" s="958" t="s">
        <v>311</v>
      </c>
      <c r="B19" s="959"/>
      <c r="C19" s="330">
        <v>1076354.0023655156</v>
      </c>
      <c r="D19" s="330">
        <v>0</v>
      </c>
      <c r="E19" s="330">
        <v>1076354.0023655156</v>
      </c>
      <c r="F19" s="181"/>
      <c r="G19" s="330">
        <v>1056551.5811610473</v>
      </c>
      <c r="H19" s="330">
        <v>0</v>
      </c>
      <c r="I19" s="330">
        <v>1056551.5811610473</v>
      </c>
      <c r="J19" s="181"/>
      <c r="K19" s="330">
        <v>19802.421204468235</v>
      </c>
      <c r="L19" s="19"/>
      <c r="M19" s="19"/>
    </row>
    <row r="20" spans="1:13" ht="13.5" thickBot="1">
      <c r="A20" s="55" t="s">
        <v>517</v>
      </c>
      <c r="B20" s="56"/>
      <c r="C20" s="321">
        <v>64656396.138531201</v>
      </c>
      <c r="D20" s="321">
        <v>3179002.1068082843</v>
      </c>
      <c r="E20" s="321">
        <v>61477394.031722918</v>
      </c>
      <c r="F20" s="181"/>
      <c r="G20" s="321">
        <v>59938542.300333366</v>
      </c>
      <c r="H20" s="321">
        <v>2944099.5359586161</v>
      </c>
      <c r="I20" s="321">
        <v>56994442.764374748</v>
      </c>
      <c r="J20" s="181"/>
      <c r="K20" s="321">
        <v>4482951.2673481777</v>
      </c>
    </row>
    <row r="21" spans="1:13">
      <c r="A21" s="19"/>
      <c r="B21" s="19"/>
      <c r="C21" s="19"/>
      <c r="D21" s="19"/>
      <c r="E21" s="524"/>
      <c r="G21" s="19"/>
      <c r="H21" s="19"/>
      <c r="I21" s="19"/>
      <c r="J21" s="19"/>
      <c r="K21" s="19"/>
    </row>
    <row r="22" spans="1:13">
      <c r="A22" s="445" t="s">
        <v>517</v>
      </c>
      <c r="B22" s="444"/>
      <c r="C22" s="446">
        <v>64656396.127130918</v>
      </c>
      <c r="D22" s="19"/>
      <c r="E22" s="19"/>
      <c r="G22" s="472">
        <v>59938542</v>
      </c>
      <c r="H22" s="19"/>
      <c r="I22" s="19"/>
      <c r="J22" s="19"/>
      <c r="K22" s="19"/>
    </row>
    <row r="23" spans="1:13">
      <c r="A23" s="19"/>
      <c r="B23" s="19"/>
      <c r="C23" s="19"/>
      <c r="D23" s="19"/>
      <c r="E23" s="19"/>
      <c r="G23" s="19"/>
      <c r="H23" s="19"/>
      <c r="I23" s="19"/>
      <c r="J23" s="19"/>
      <c r="K23" s="19"/>
    </row>
    <row r="24" spans="1:13">
      <c r="A24" s="19"/>
      <c r="B24" s="19"/>
      <c r="C24" s="19"/>
      <c r="D24" s="19"/>
      <c r="E24" s="19"/>
      <c r="G24" s="19"/>
      <c r="H24" s="19"/>
      <c r="I24" s="19"/>
      <c r="J24" s="19"/>
      <c r="K24" s="19"/>
    </row>
    <row r="25" spans="1:13" outlineLevel="1">
      <c r="A25" s="322" t="s">
        <v>610</v>
      </c>
      <c r="B25" s="322"/>
      <c r="C25" s="323" t="s">
        <v>221</v>
      </c>
      <c r="D25" s="324"/>
      <c r="E25" s="323">
        <v>64656396.138531201</v>
      </c>
      <c r="F25" s="323"/>
      <c r="G25" s="323" t="s">
        <v>221</v>
      </c>
      <c r="H25" s="324"/>
      <c r="I25" s="323">
        <v>59938542.300333366</v>
      </c>
      <c r="J25" s="323"/>
      <c r="K25" s="323"/>
    </row>
    <row r="26" spans="1:13" outlineLevel="1">
      <c r="A26" s="322"/>
      <c r="B26" s="322"/>
      <c r="C26" s="323" t="s">
        <v>222</v>
      </c>
      <c r="D26" s="324"/>
      <c r="E26" s="323">
        <v>64656396.127130911</v>
      </c>
      <c r="F26" s="323"/>
      <c r="G26" s="323" t="s">
        <v>222</v>
      </c>
      <c r="H26" s="324"/>
      <c r="I26" s="323">
        <v>59938542</v>
      </c>
      <c r="J26" s="323"/>
      <c r="K26" s="323"/>
    </row>
    <row r="27" spans="1:13" outlineLevel="1">
      <c r="A27" s="322"/>
      <c r="B27" s="322"/>
      <c r="C27" s="325" t="s">
        <v>224</v>
      </c>
      <c r="D27" s="326"/>
      <c r="E27" s="323">
        <v>1.1400289833545685E-2</v>
      </c>
      <c r="F27" s="325"/>
      <c r="G27" s="325" t="s">
        <v>224</v>
      </c>
      <c r="H27" s="326"/>
      <c r="I27" s="323">
        <v>0.30033336579799652</v>
      </c>
      <c r="J27" s="325"/>
      <c r="K27" s="326"/>
    </row>
    <row r="28" spans="1:13">
      <c r="A28" s="19"/>
      <c r="B28" s="19"/>
      <c r="C28" s="19"/>
      <c r="D28" s="19"/>
      <c r="E28" s="19"/>
      <c r="G28" s="19"/>
      <c r="H28" s="19"/>
      <c r="I28" s="19"/>
      <c r="K28" s="19"/>
    </row>
    <row r="29" spans="1:13">
      <c r="A29" s="19"/>
      <c r="B29" s="19"/>
      <c r="C29" s="19"/>
      <c r="D29" s="19"/>
      <c r="E29" s="19"/>
      <c r="G29" s="19"/>
      <c r="H29" s="19"/>
      <c r="I29" s="19"/>
      <c r="J29" s="19"/>
      <c r="K29" s="19"/>
    </row>
    <row r="30" spans="1:13">
      <c r="A30" s="19"/>
      <c r="B30" s="19"/>
      <c r="C30" s="19"/>
      <c r="D30" s="19"/>
      <c r="E30" s="19"/>
      <c r="G30" s="524"/>
      <c r="H30" s="524"/>
      <c r="I30" s="524"/>
      <c r="J30" s="524"/>
      <c r="K30" s="524"/>
    </row>
    <row r="31" spans="1:13">
      <c r="A31" s="19"/>
      <c r="B31" s="19"/>
      <c r="C31" s="19"/>
      <c r="D31" s="19"/>
      <c r="E31" s="19"/>
      <c r="F31" s="19"/>
      <c r="G31" s="19"/>
      <c r="H31" s="19"/>
      <c r="I31" s="19"/>
      <c r="J31" s="19"/>
      <c r="K31" s="19"/>
    </row>
    <row r="32" spans="1:13">
      <c r="A32" s="19"/>
      <c r="B32" s="19"/>
      <c r="C32" s="18"/>
      <c r="E32" s="23"/>
      <c r="F32" s="19"/>
      <c r="G32" s="19"/>
      <c r="H32" s="19"/>
      <c r="I32" s="19"/>
      <c r="J32" s="19"/>
      <c r="K32" s="19"/>
    </row>
    <row r="33" spans="2:11">
      <c r="B33" s="22"/>
      <c r="C33" s="18"/>
      <c r="E33" s="23"/>
      <c r="F33" s="19"/>
      <c r="G33" s="19"/>
      <c r="H33" s="19"/>
      <c r="I33" s="19"/>
      <c r="J33" s="19"/>
      <c r="K33" s="19"/>
    </row>
    <row r="34" spans="2:11">
      <c r="B34" s="22"/>
      <c r="C34" s="18"/>
      <c r="E34" s="23"/>
      <c r="F34" s="19"/>
      <c r="G34" s="19"/>
      <c r="H34" s="19"/>
      <c r="I34" s="19"/>
      <c r="J34" s="19"/>
      <c r="K34" s="19"/>
    </row>
    <row r="35" spans="2:11">
      <c r="B35" s="22"/>
      <c r="C35" s="18"/>
      <c r="E35" s="23"/>
      <c r="F35" s="19"/>
      <c r="G35" s="19"/>
      <c r="H35" s="19"/>
      <c r="I35" s="19"/>
      <c r="J35" s="19"/>
      <c r="K35" s="19"/>
    </row>
    <row r="36" spans="2:11">
      <c r="B36" s="22"/>
      <c r="C36" s="18"/>
      <c r="E36" s="23"/>
      <c r="F36" s="19"/>
      <c r="G36" s="19"/>
      <c r="H36" s="19"/>
      <c r="I36" s="19"/>
      <c r="J36" s="19"/>
      <c r="K36" s="19"/>
    </row>
    <row r="37" spans="2:11">
      <c r="B37" s="19"/>
      <c r="C37" s="18"/>
      <c r="E37" s="23"/>
      <c r="F37" s="19"/>
      <c r="G37" s="19"/>
      <c r="H37" s="19"/>
      <c r="I37" s="19"/>
      <c r="J37" s="19"/>
      <c r="K37" s="19"/>
    </row>
    <row r="38" spans="2:11">
      <c r="B38" s="19"/>
      <c r="C38" s="18"/>
      <c r="E38" s="23"/>
      <c r="F38" s="19"/>
      <c r="G38" s="19"/>
      <c r="H38" s="19"/>
      <c r="I38" s="19"/>
      <c r="J38" s="19"/>
      <c r="K38" s="19"/>
    </row>
    <row r="39" spans="2:11">
      <c r="B39" s="19"/>
      <c r="C39" s="18"/>
      <c r="E39" s="23"/>
      <c r="F39" s="19"/>
      <c r="G39" s="19"/>
      <c r="H39" s="19"/>
      <c r="I39" s="19"/>
      <c r="J39" s="19"/>
      <c r="K39" s="19"/>
    </row>
    <row r="40" spans="2:11">
      <c r="B40" s="22"/>
      <c r="C40" s="18"/>
      <c r="E40" s="23"/>
      <c r="F40" s="19"/>
      <c r="G40" s="19"/>
      <c r="H40" s="19"/>
      <c r="I40" s="19"/>
      <c r="J40" s="19"/>
      <c r="K40" s="19"/>
    </row>
    <row r="41" spans="2:11">
      <c r="B41" s="19"/>
      <c r="C41" s="18"/>
      <c r="E41" s="23"/>
      <c r="F41" s="19"/>
      <c r="G41" s="19"/>
      <c r="H41" s="19"/>
      <c r="I41" s="19"/>
      <c r="J41" s="19"/>
      <c r="K41" s="19"/>
    </row>
    <row r="42" spans="2:11">
      <c r="B42" s="19"/>
      <c r="C42" s="18"/>
      <c r="E42" s="23"/>
      <c r="F42" s="19"/>
      <c r="G42" s="19"/>
      <c r="H42" s="19"/>
      <c r="I42" s="19"/>
      <c r="J42" s="19"/>
      <c r="K42" s="19"/>
    </row>
    <row r="43" spans="2:11">
      <c r="B43" s="19"/>
      <c r="C43" s="18"/>
      <c r="E43" s="23"/>
      <c r="F43" s="19"/>
      <c r="G43" s="19"/>
      <c r="H43" s="19"/>
      <c r="I43" s="19"/>
      <c r="J43" s="19"/>
      <c r="K43" s="19"/>
    </row>
    <row r="44" spans="2:11">
      <c r="B44" s="19"/>
      <c r="C44" s="18"/>
      <c r="E44" s="23"/>
      <c r="F44" s="19"/>
      <c r="G44" s="19"/>
      <c r="H44" s="19"/>
      <c r="I44" s="19"/>
      <c r="J44" s="19"/>
      <c r="K44" s="19"/>
    </row>
    <row r="45" spans="2:11">
      <c r="B45" s="22"/>
      <c r="C45" s="18"/>
      <c r="E45" s="23"/>
      <c r="F45" s="19"/>
      <c r="G45" s="19"/>
      <c r="H45" s="19"/>
      <c r="I45" s="19"/>
      <c r="J45" s="19"/>
      <c r="K45" s="19"/>
    </row>
    <row r="46" spans="2:11">
      <c r="B46" s="19"/>
      <c r="C46" s="18"/>
      <c r="E46" s="23"/>
      <c r="F46" s="19"/>
      <c r="G46" s="19"/>
      <c r="H46" s="19"/>
      <c r="I46" s="19"/>
      <c r="J46" s="19"/>
      <c r="K46" s="19"/>
    </row>
    <row r="47" spans="2:11">
      <c r="B47" s="19"/>
      <c r="C47" s="18"/>
      <c r="E47" s="23"/>
      <c r="F47" s="19"/>
      <c r="G47" s="19"/>
      <c r="H47" s="19"/>
      <c r="I47" s="19"/>
      <c r="J47" s="19"/>
      <c r="K47" s="19"/>
    </row>
    <row r="48" spans="2:11">
      <c r="B48" s="22"/>
      <c r="C48" s="18"/>
      <c r="E48" s="23"/>
      <c r="F48" s="19"/>
      <c r="G48" s="19"/>
      <c r="H48" s="19"/>
      <c r="I48" s="19"/>
      <c r="J48" s="19"/>
      <c r="K48" s="19"/>
    </row>
    <row r="49" spans="2:11">
      <c r="B49" s="22"/>
      <c r="C49" s="18"/>
      <c r="E49" s="23"/>
      <c r="F49" s="19"/>
      <c r="G49" s="19"/>
      <c r="H49" s="19"/>
      <c r="I49" s="19"/>
      <c r="J49" s="19"/>
      <c r="K49" s="19"/>
    </row>
    <row r="50" spans="2:11">
      <c r="C50" s="21"/>
      <c r="D50" s="23"/>
      <c r="E50" s="23"/>
      <c r="F50" s="19"/>
      <c r="G50" s="19"/>
      <c r="H50" s="19"/>
      <c r="I50" s="19"/>
      <c r="J50" s="19"/>
      <c r="K50" s="19"/>
    </row>
    <row r="51" spans="2:11">
      <c r="D51" s="23"/>
      <c r="E51" s="23"/>
      <c r="F51" s="19"/>
      <c r="G51" s="19"/>
      <c r="H51" s="19"/>
      <c r="I51" s="19"/>
      <c r="J51" s="19"/>
      <c r="K51" s="19"/>
    </row>
    <row r="52" spans="2:11">
      <c r="D52" s="23"/>
      <c r="E52" s="23"/>
      <c r="F52" s="19"/>
      <c r="G52" s="19"/>
      <c r="H52" s="19"/>
      <c r="I52" s="19"/>
      <c r="J52" s="19"/>
      <c r="K52" s="19"/>
    </row>
    <row r="53" spans="2:11">
      <c r="D53" s="23"/>
      <c r="E53" s="23"/>
      <c r="F53" s="19"/>
      <c r="G53" s="19"/>
      <c r="H53" s="19"/>
      <c r="I53" s="19"/>
      <c r="J53" s="19"/>
      <c r="K53" s="19"/>
    </row>
    <row r="54" spans="2:11">
      <c r="D54" s="23"/>
      <c r="E54" s="23"/>
      <c r="F54" s="19"/>
      <c r="G54" s="19"/>
      <c r="H54" s="19"/>
      <c r="I54" s="19"/>
      <c r="J54" s="19"/>
      <c r="K54" s="19"/>
    </row>
    <row r="55" spans="2:11">
      <c r="D55" s="23"/>
      <c r="E55" s="23"/>
      <c r="F55" s="19"/>
      <c r="G55" s="19"/>
      <c r="H55" s="19"/>
      <c r="I55" s="19"/>
      <c r="J55" s="19"/>
      <c r="K55" s="19"/>
    </row>
    <row r="56" spans="2:11">
      <c r="D56" s="23"/>
      <c r="E56" s="23"/>
      <c r="F56" s="19"/>
      <c r="G56" s="19"/>
      <c r="H56" s="19"/>
      <c r="I56" s="19"/>
      <c r="J56" s="19"/>
      <c r="K56" s="19"/>
    </row>
    <row r="57" spans="2:11">
      <c r="D57" s="23"/>
      <c r="E57" s="23"/>
      <c r="F57" s="19"/>
      <c r="G57" s="19"/>
      <c r="H57" s="19"/>
      <c r="I57" s="19"/>
      <c r="J57" s="19"/>
      <c r="K57" s="19"/>
    </row>
    <row r="58" spans="2:11">
      <c r="D58" s="23"/>
      <c r="E58" s="23"/>
      <c r="F58" s="19"/>
      <c r="G58" s="19"/>
      <c r="H58" s="19"/>
      <c r="I58" s="19"/>
      <c r="J58" s="19"/>
      <c r="K58" s="19"/>
    </row>
    <row r="59" spans="2:11">
      <c r="D59" s="23"/>
      <c r="E59" s="23"/>
      <c r="F59" s="19"/>
      <c r="G59" s="19"/>
      <c r="H59" s="19"/>
      <c r="I59" s="19"/>
      <c r="J59" s="19"/>
      <c r="K59" s="19"/>
    </row>
    <row r="60" spans="2:11">
      <c r="D60" s="23"/>
      <c r="E60" s="23"/>
      <c r="F60" s="19"/>
      <c r="G60" s="19"/>
      <c r="H60" s="19"/>
      <c r="I60" s="19"/>
      <c r="J60" s="19"/>
      <c r="K60" s="19"/>
    </row>
    <row r="61" spans="2:11">
      <c r="D61" s="23"/>
      <c r="E61" s="23"/>
      <c r="F61" s="19"/>
      <c r="G61" s="19"/>
      <c r="H61" s="19"/>
      <c r="I61" s="19"/>
      <c r="J61" s="19"/>
      <c r="K61" s="19"/>
    </row>
    <row r="62" spans="2:11">
      <c r="D62" s="23"/>
      <c r="E62" s="23"/>
      <c r="F62" s="19"/>
      <c r="G62" s="19"/>
      <c r="H62" s="19"/>
      <c r="I62" s="19"/>
      <c r="J62" s="19"/>
      <c r="K62" s="19"/>
    </row>
    <row r="63" spans="2:11">
      <c r="D63" s="23"/>
      <c r="E63" s="23"/>
      <c r="F63" s="19"/>
      <c r="G63" s="19"/>
      <c r="H63" s="19"/>
      <c r="I63" s="19"/>
      <c r="J63" s="19"/>
      <c r="K63" s="19"/>
    </row>
    <row r="64" spans="2:11">
      <c r="D64" s="23"/>
      <c r="E64" s="23"/>
      <c r="F64" s="19"/>
      <c r="G64" s="19"/>
      <c r="H64" s="19"/>
      <c r="I64" s="19"/>
      <c r="J64" s="19"/>
      <c r="K64" s="19"/>
    </row>
    <row r="65" spans="4:11">
      <c r="D65" s="23"/>
      <c r="E65" s="23"/>
      <c r="F65" s="19"/>
      <c r="G65" s="19"/>
      <c r="H65" s="19"/>
      <c r="I65" s="19"/>
      <c r="J65" s="19"/>
      <c r="K65" s="19"/>
    </row>
    <row r="66" spans="4:11">
      <c r="D66" s="23"/>
      <c r="E66" s="23"/>
      <c r="F66" s="19"/>
      <c r="G66" s="19"/>
      <c r="H66" s="19"/>
      <c r="I66" s="19"/>
      <c r="J66" s="19"/>
      <c r="K66" s="19"/>
    </row>
    <row r="67" spans="4:11">
      <c r="D67" s="23"/>
      <c r="E67" s="23"/>
      <c r="F67" s="19"/>
      <c r="G67" s="19"/>
      <c r="H67" s="19"/>
      <c r="I67" s="19"/>
      <c r="J67" s="19"/>
      <c r="K67" s="19"/>
    </row>
    <row r="68" spans="4:11">
      <c r="D68" s="23"/>
      <c r="E68" s="23"/>
      <c r="F68" s="19"/>
      <c r="G68" s="19"/>
      <c r="H68" s="19"/>
      <c r="I68" s="19"/>
      <c r="J68" s="19"/>
      <c r="K68" s="19"/>
    </row>
    <row r="69" spans="4:11">
      <c r="D69" s="23"/>
      <c r="E69" s="23"/>
      <c r="F69" s="19"/>
      <c r="G69" s="19"/>
      <c r="H69" s="19"/>
      <c r="I69" s="19"/>
      <c r="J69" s="19"/>
      <c r="K69" s="19"/>
    </row>
    <row r="70" spans="4:11">
      <c r="D70" s="23"/>
      <c r="E70" s="23"/>
      <c r="F70" s="19"/>
      <c r="G70" s="19"/>
      <c r="H70" s="19"/>
      <c r="I70" s="19"/>
      <c r="J70" s="19"/>
      <c r="K70" s="19"/>
    </row>
    <row r="71" spans="4:11">
      <c r="D71" s="23"/>
      <c r="E71" s="23"/>
      <c r="F71" s="19"/>
      <c r="G71" s="19"/>
      <c r="H71" s="19"/>
      <c r="I71" s="19"/>
      <c r="J71" s="19"/>
      <c r="K71" s="19"/>
    </row>
    <row r="72" spans="4:11">
      <c r="D72" s="23"/>
      <c r="E72" s="23"/>
      <c r="F72" s="19"/>
      <c r="G72" s="19"/>
      <c r="H72" s="19"/>
      <c r="I72" s="19"/>
      <c r="J72" s="19"/>
      <c r="K72" s="19"/>
    </row>
    <row r="73" spans="4:11">
      <c r="D73" s="23"/>
      <c r="E73" s="23"/>
      <c r="F73" s="19"/>
      <c r="G73" s="19"/>
      <c r="H73" s="19"/>
      <c r="I73" s="19"/>
      <c r="J73" s="19"/>
      <c r="K73" s="19"/>
    </row>
    <row r="74" spans="4:11">
      <c r="D74" s="23"/>
      <c r="E74" s="23"/>
      <c r="F74" s="19"/>
      <c r="G74" s="19"/>
      <c r="H74" s="19"/>
      <c r="I74" s="19"/>
      <c r="J74" s="19"/>
      <c r="K74" s="19"/>
    </row>
    <row r="75" spans="4:11">
      <c r="D75" s="23"/>
      <c r="E75" s="23"/>
      <c r="F75" s="19"/>
      <c r="G75" s="19"/>
      <c r="H75" s="19"/>
      <c r="I75" s="19"/>
      <c r="J75" s="19"/>
      <c r="K75" s="19"/>
    </row>
    <row r="76" spans="4:11">
      <c r="D76" s="23"/>
      <c r="E76" s="23"/>
      <c r="F76" s="19"/>
      <c r="G76" s="19"/>
      <c r="H76" s="19"/>
      <c r="I76" s="19"/>
      <c r="J76" s="19"/>
      <c r="K76" s="19"/>
    </row>
    <row r="77" spans="4:11">
      <c r="D77" s="23"/>
      <c r="E77" s="23"/>
      <c r="F77" s="19"/>
      <c r="G77" s="19"/>
      <c r="H77" s="19"/>
      <c r="I77" s="19"/>
      <c r="J77" s="19"/>
      <c r="K77" s="19"/>
    </row>
    <row r="78" spans="4:11">
      <c r="D78" s="23"/>
      <c r="E78" s="23"/>
      <c r="F78" s="19"/>
      <c r="G78" s="19"/>
      <c r="H78" s="19"/>
      <c r="I78" s="19"/>
      <c r="J78" s="19"/>
      <c r="K78" s="19"/>
    </row>
    <row r="79" spans="4:11">
      <c r="D79" s="23"/>
      <c r="E79" s="23"/>
      <c r="F79" s="19"/>
      <c r="G79" s="19"/>
      <c r="H79" s="19"/>
      <c r="I79" s="19"/>
      <c r="J79" s="19"/>
      <c r="K79" s="19"/>
    </row>
  </sheetData>
  <mergeCells count="4">
    <mergeCell ref="C4:E4"/>
    <mergeCell ref="A7:B7"/>
    <mergeCell ref="G4:I4"/>
    <mergeCell ref="A19:B19"/>
  </mergeCells>
  <phoneticPr fontId="11" type="noConversion"/>
  <pageMargins left="0.34" right="0.28000000000000003" top="0.35" bottom="0.57999999999999996" header="0.19" footer="0.25"/>
  <pageSetup paperSize="9" orientation="landscape" r:id="rId1"/>
  <headerFooter alignWithMargins="0">
    <oddFooter>&amp;L&amp;BGreater Wellington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5"/>
    <pageSetUpPr fitToPage="1"/>
  </sheetPr>
  <dimension ref="A1:R59"/>
  <sheetViews>
    <sheetView workbookViewId="0">
      <pane xSplit="1" ySplit="6" topLeftCell="B23" activePane="bottomRight" state="frozen"/>
      <selection activeCell="P17" sqref="P17"/>
      <selection pane="topRight" activeCell="P17" sqref="P17"/>
      <selection pane="bottomLeft" activeCell="P17" sqref="P17"/>
      <selection pane="bottomRight" sqref="A1:XFD1048576"/>
    </sheetView>
  </sheetViews>
  <sheetFormatPr defaultColWidth="8.85546875" defaultRowHeight="12.75" outlineLevelRow="2"/>
  <cols>
    <col min="1" max="1" width="21.28515625" style="3" customWidth="1"/>
    <col min="2" max="2" width="10.140625" style="315" bestFit="1" customWidth="1"/>
    <col min="3" max="3" width="8.7109375" style="315" customWidth="1"/>
    <col min="4" max="4" width="11.85546875" style="315" customWidth="1"/>
    <col min="5" max="5" width="9.140625" style="315" customWidth="1"/>
    <col min="6" max="6" width="1.7109375" style="3" customWidth="1"/>
    <col min="7" max="7" width="10.28515625" style="316" bestFit="1" customWidth="1"/>
    <col min="8" max="8" width="10.28515625" style="317" customWidth="1"/>
    <col min="9" max="9" width="1.7109375" style="317" customWidth="1"/>
    <col min="10" max="11" width="11.42578125" style="315" customWidth="1"/>
    <col min="12" max="12" width="1.7109375" style="3" customWidth="1"/>
    <col min="13" max="13" width="12.28515625" style="3" bestFit="1" customWidth="1"/>
    <col min="14" max="14" width="12.5703125" style="3" bestFit="1" customWidth="1"/>
    <col min="15" max="15" width="11.5703125" style="3" customWidth="1"/>
    <col min="16" max="16" width="1.28515625" style="3" customWidth="1"/>
    <col min="17" max="18" width="12.7109375" style="3" customWidth="1"/>
    <col min="19" max="16384" width="8.85546875" style="3"/>
  </cols>
  <sheetData>
    <row r="1" spans="1:18" ht="15.75">
      <c r="A1" s="359" t="s">
        <v>470</v>
      </c>
      <c r="B1" s="142"/>
      <c r="C1" s="142"/>
      <c r="D1" s="142"/>
      <c r="E1" s="142"/>
      <c r="F1" s="37"/>
      <c r="G1" s="82"/>
      <c r="H1" s="143"/>
      <c r="I1" s="143"/>
      <c r="J1" s="142"/>
      <c r="K1" s="142"/>
      <c r="L1" s="37"/>
      <c r="M1" s="37"/>
      <c r="N1" s="37"/>
      <c r="O1" s="37"/>
      <c r="P1" s="37"/>
      <c r="Q1" s="37"/>
      <c r="R1" s="37"/>
    </row>
    <row r="2" spans="1:18" ht="15.75">
      <c r="A2" s="359" t="s">
        <v>1292</v>
      </c>
      <c r="B2" s="142"/>
      <c r="C2" s="142"/>
      <c r="D2" s="142"/>
      <c r="E2" s="142"/>
      <c r="F2" s="37"/>
      <c r="G2" s="82"/>
      <c r="H2" s="143"/>
      <c r="I2" s="143"/>
      <c r="J2" s="142"/>
      <c r="K2" s="142"/>
      <c r="L2" s="37"/>
      <c r="M2" s="37"/>
      <c r="N2" s="37"/>
      <c r="O2" s="37"/>
      <c r="P2" s="37"/>
      <c r="Q2" s="37"/>
      <c r="R2" s="37"/>
    </row>
    <row r="3" spans="1:18" ht="16.5" thickBot="1">
      <c r="A3" s="359" t="s">
        <v>1004</v>
      </c>
      <c r="B3" s="142"/>
      <c r="C3" s="142"/>
      <c r="D3" s="142"/>
      <c r="E3" s="142"/>
      <c r="F3" s="37"/>
      <c r="G3" s="82"/>
      <c r="H3" s="143"/>
      <c r="I3" s="143"/>
      <c r="J3" s="142"/>
      <c r="K3" s="142"/>
      <c r="L3" s="37"/>
      <c r="M3" s="37"/>
      <c r="N3" s="37"/>
      <c r="O3" s="37"/>
      <c r="P3" s="37"/>
      <c r="Q3" s="37"/>
      <c r="R3" s="37"/>
    </row>
    <row r="4" spans="1:18" s="2" customFormat="1" ht="16.149999999999999" customHeight="1" thickBot="1">
      <c r="A4" s="59"/>
      <c r="B4" s="962" t="s">
        <v>238</v>
      </c>
      <c r="C4" s="963"/>
      <c r="D4" s="963"/>
      <c r="E4" s="964"/>
      <c r="F4" s="963" t="s">
        <v>694</v>
      </c>
      <c r="G4" s="963"/>
      <c r="H4" s="964"/>
      <c r="I4" s="143"/>
      <c r="J4" s="965" t="s">
        <v>469</v>
      </c>
      <c r="K4" s="966"/>
      <c r="L4" s="36"/>
      <c r="M4" s="967" t="s">
        <v>404</v>
      </c>
      <c r="N4" s="968"/>
      <c r="O4" s="968"/>
      <c r="P4" s="968"/>
      <c r="Q4" s="968"/>
      <c r="R4" s="969"/>
    </row>
    <row r="5" spans="1:18" s="2" customFormat="1" ht="39" thickBot="1">
      <c r="A5" s="60"/>
      <c r="B5" s="972" t="s">
        <v>1159</v>
      </c>
      <c r="C5" s="973"/>
      <c r="D5" s="974" t="s">
        <v>1300</v>
      </c>
      <c r="E5" s="975"/>
      <c r="F5" s="970" t="s">
        <v>184</v>
      </c>
      <c r="G5" s="970"/>
      <c r="H5" s="971"/>
      <c r="I5" s="143"/>
      <c r="J5" s="433" t="s">
        <v>1160</v>
      </c>
      <c r="K5" s="434" t="s">
        <v>1295</v>
      </c>
      <c r="L5" s="36"/>
      <c r="M5" s="437" t="s">
        <v>468</v>
      </c>
      <c r="N5" s="438" t="s">
        <v>698</v>
      </c>
      <c r="O5" s="439" t="s">
        <v>405</v>
      </c>
      <c r="P5" s="84"/>
      <c r="Q5" s="960" t="s">
        <v>669</v>
      </c>
      <c r="R5" s="961"/>
    </row>
    <row r="6" spans="1:18" ht="13.5" thickBot="1">
      <c r="A6" s="99"/>
      <c r="B6" s="427" t="s">
        <v>701</v>
      </c>
      <c r="C6" s="428" t="s">
        <v>319</v>
      </c>
      <c r="D6" s="429" t="s">
        <v>701</v>
      </c>
      <c r="E6" s="430" t="s">
        <v>319</v>
      </c>
      <c r="F6" s="432"/>
      <c r="G6" s="426" t="s">
        <v>701</v>
      </c>
      <c r="H6" s="431" t="s">
        <v>406</v>
      </c>
      <c r="I6" s="143"/>
      <c r="J6" s="427" t="s">
        <v>701</v>
      </c>
      <c r="K6" s="443" t="s">
        <v>701</v>
      </c>
      <c r="L6" s="37"/>
      <c r="M6" s="440" t="s">
        <v>664</v>
      </c>
      <c r="N6" s="441"/>
      <c r="O6" s="442" t="s">
        <v>664</v>
      </c>
      <c r="P6" s="85"/>
      <c r="Q6" s="435" t="s">
        <v>1160</v>
      </c>
      <c r="R6" s="436" t="s">
        <v>1295</v>
      </c>
    </row>
    <row r="7" spans="1:18">
      <c r="A7" s="62" t="s">
        <v>702</v>
      </c>
      <c r="B7" s="63">
        <v>35832808.842962086</v>
      </c>
      <c r="C7" s="64">
        <v>0.6100129474479663</v>
      </c>
      <c r="D7" s="65">
        <v>38573774.946091726</v>
      </c>
      <c r="E7" s="64">
        <v>0.59659642741987218</v>
      </c>
      <c r="F7" s="91"/>
      <c r="G7" s="66">
        <v>2740966.1031296402</v>
      </c>
      <c r="H7" s="467">
        <v>7.6493196923020243E-2</v>
      </c>
      <c r="I7" s="143"/>
      <c r="J7" s="86">
        <v>70.760559349584454</v>
      </c>
      <c r="K7" s="87">
        <v>75.393528571086222</v>
      </c>
      <c r="L7" s="37"/>
      <c r="M7" s="88">
        <v>51163243.950999998</v>
      </c>
      <c r="N7" s="89">
        <v>76793</v>
      </c>
      <c r="O7" s="90">
        <v>666.24879808055414</v>
      </c>
      <c r="P7" s="91"/>
      <c r="Q7" s="92">
        <v>468.49459165799942</v>
      </c>
      <c r="R7" s="93">
        <v>502.30847793538118</v>
      </c>
    </row>
    <row r="8" spans="1:18" outlineLevel="1">
      <c r="A8" s="67" t="s">
        <v>703</v>
      </c>
      <c r="B8" s="68">
        <v>23217684.91843896</v>
      </c>
      <c r="C8" s="69"/>
      <c r="D8" s="70">
        <v>24983545.669878092</v>
      </c>
      <c r="E8" s="71"/>
      <c r="F8" s="91"/>
      <c r="G8" s="72">
        <v>1765860.7514391318</v>
      </c>
      <c r="H8" s="467">
        <v>7.6056710978824812E-2</v>
      </c>
      <c r="I8" s="288"/>
      <c r="J8" s="45">
        <v>304.9791953557488</v>
      </c>
      <c r="K8" s="46">
        <v>318.90516515236624</v>
      </c>
      <c r="L8" s="37"/>
      <c r="M8" s="289">
        <v>7834161.5</v>
      </c>
      <c r="N8" s="290">
        <v>3420</v>
      </c>
      <c r="O8" s="291">
        <v>2290.6904970760233</v>
      </c>
      <c r="P8" s="91"/>
      <c r="Q8" s="292">
        <v>6745.405263927647</v>
      </c>
      <c r="R8" s="293">
        <v>7305.1303128298514</v>
      </c>
    </row>
    <row r="9" spans="1:18" hidden="1" outlineLevel="2">
      <c r="A9" s="67" t="s">
        <v>704</v>
      </c>
      <c r="B9" s="68">
        <v>1122227.6074829793</v>
      </c>
      <c r="C9" s="69"/>
      <c r="D9" s="70">
        <v>1208672.2616309496</v>
      </c>
      <c r="E9" s="71"/>
      <c r="F9" s="91"/>
      <c r="G9" s="72">
        <v>86444.654147970257</v>
      </c>
      <c r="H9" s="467">
        <v>7.7029520189629941E-2</v>
      </c>
      <c r="I9" s="143"/>
      <c r="J9" s="45">
        <v>29.615221064928903</v>
      </c>
      <c r="K9" s="46">
        <v>31.68254067227636</v>
      </c>
      <c r="L9" s="37"/>
      <c r="M9" s="289">
        <v>3814947.4</v>
      </c>
      <c r="N9" s="290">
        <v>1905</v>
      </c>
      <c r="O9" s="291">
        <v>2002.5970603674541</v>
      </c>
      <c r="P9" s="91"/>
      <c r="Q9" s="292">
        <v>583.27838226766073</v>
      </c>
      <c r="R9" s="293">
        <v>634.47362815272948</v>
      </c>
    </row>
    <row r="10" spans="1:18" hidden="1" outlineLevel="2">
      <c r="A10" s="67" t="s">
        <v>705</v>
      </c>
      <c r="B10" s="68">
        <v>11448818.685859671</v>
      </c>
      <c r="C10" s="69"/>
      <c r="D10" s="70">
        <v>12334046.507767327</v>
      </c>
      <c r="E10" s="71"/>
      <c r="F10" s="91"/>
      <c r="G10" s="72">
        <v>885227.82190765627</v>
      </c>
      <c r="H10" s="467">
        <v>7.732045079908488E-2</v>
      </c>
      <c r="I10" s="143"/>
      <c r="J10" s="47">
        <v>29.615221064657955</v>
      </c>
      <c r="K10" s="48">
        <v>31.68254066881607</v>
      </c>
      <c r="L10" s="37"/>
      <c r="M10" s="294">
        <v>38930105.501000002</v>
      </c>
      <c r="N10" s="295">
        <v>70694</v>
      </c>
      <c r="O10" s="296">
        <v>550.68471866070672</v>
      </c>
      <c r="P10" s="91"/>
      <c r="Q10" s="297">
        <v>162.79870154084139</v>
      </c>
      <c r="R10" s="298">
        <v>174.47090994663375</v>
      </c>
    </row>
    <row r="11" spans="1:18" outlineLevel="1" collapsed="1">
      <c r="A11" s="67" t="s">
        <v>711</v>
      </c>
      <c r="B11" s="68">
        <v>12571046.29334265</v>
      </c>
      <c r="C11" s="69"/>
      <c r="D11" s="70">
        <v>13542718.769398276</v>
      </c>
      <c r="E11" s="71"/>
      <c r="F11" s="91"/>
      <c r="G11" s="72">
        <v>971672.47605562583</v>
      </c>
      <c r="H11" s="467">
        <v>7.7294479185093939E-2</v>
      </c>
      <c r="I11" s="143"/>
      <c r="J11" s="47">
        <v>29.615221064682142</v>
      </c>
      <c r="K11" s="48">
        <v>31.682540669124894</v>
      </c>
      <c r="L11" s="37"/>
      <c r="M11" s="294">
        <v>42745052.901000001</v>
      </c>
      <c r="N11" s="295">
        <v>72599</v>
      </c>
      <c r="O11" s="296">
        <v>588.78294330500421</v>
      </c>
      <c r="P11" s="91"/>
      <c r="Q11" s="297">
        <v>173.99612857399617</v>
      </c>
      <c r="R11" s="298">
        <v>186.54139546547853</v>
      </c>
    </row>
    <row r="12" spans="1:18" outlineLevel="1">
      <c r="A12" s="67" t="s">
        <v>706</v>
      </c>
      <c r="B12" s="68">
        <v>44077.631180483273</v>
      </c>
      <c r="C12" s="69"/>
      <c r="D12" s="70">
        <v>47510.506815359826</v>
      </c>
      <c r="E12" s="71"/>
      <c r="F12" s="91"/>
      <c r="G12" s="72">
        <v>3432.8756348765528</v>
      </c>
      <c r="H12" s="467">
        <v>7.7882489211365882E-2</v>
      </c>
      <c r="I12" s="143"/>
      <c r="J12" s="49">
        <v>7.6163534697150777</v>
      </c>
      <c r="K12" s="52">
        <v>8.1349491332005073</v>
      </c>
      <c r="L12" s="37"/>
      <c r="M12" s="299">
        <v>584029.55000000005</v>
      </c>
      <c r="N12" s="300">
        <v>774</v>
      </c>
      <c r="O12" s="301">
        <v>754.56014211886315</v>
      </c>
      <c r="P12" s="91"/>
      <c r="Q12" s="302">
        <v>55.513389396074651</v>
      </c>
      <c r="R12" s="303">
        <v>61.383083740774971</v>
      </c>
    </row>
    <row r="13" spans="1:18">
      <c r="A13" s="73"/>
      <c r="B13" s="68"/>
      <c r="C13" s="69"/>
      <c r="D13" s="38"/>
      <c r="E13" s="74"/>
      <c r="F13" s="91"/>
      <c r="G13" s="72"/>
      <c r="H13" s="467"/>
      <c r="I13" s="143"/>
      <c r="J13" s="43"/>
      <c r="K13" s="44"/>
      <c r="L13" s="37"/>
      <c r="M13" s="304"/>
      <c r="N13" s="305"/>
      <c r="O13" s="306"/>
      <c r="P13" s="91"/>
      <c r="Q13" s="307"/>
      <c r="R13" s="308"/>
    </row>
    <row r="14" spans="1:18">
      <c r="A14" s="62" t="s">
        <v>239</v>
      </c>
      <c r="B14" s="63">
        <v>10622727.706858903</v>
      </c>
      <c r="C14" s="64">
        <v>0.17241656143667738</v>
      </c>
      <c r="D14" s="65">
        <v>11494477.624105621</v>
      </c>
      <c r="E14" s="64">
        <v>0.1777778891275944</v>
      </c>
      <c r="F14" s="91"/>
      <c r="G14" s="66">
        <v>871749.91724671796</v>
      </c>
      <c r="H14" s="467">
        <v>8.2064601607348436E-2</v>
      </c>
      <c r="I14" s="143"/>
      <c r="J14" s="43">
        <v>61.589743794528744</v>
      </c>
      <c r="K14" s="44">
        <v>54.432067310479404</v>
      </c>
      <c r="L14" s="37"/>
      <c r="M14" s="29">
        <v>21117106.5</v>
      </c>
      <c r="N14" s="30">
        <v>38942</v>
      </c>
      <c r="O14" s="25">
        <v>542.27072312670123</v>
      </c>
      <c r="P14" s="94"/>
      <c r="Q14" s="27">
        <v>273.00063495820984</v>
      </c>
      <c r="R14" s="41">
        <v>295.16916501734943</v>
      </c>
    </row>
    <row r="15" spans="1:18" hidden="1" outlineLevel="2">
      <c r="A15" s="67" t="s">
        <v>704</v>
      </c>
      <c r="B15" s="68">
        <v>2067043.7518503591</v>
      </c>
      <c r="C15" s="69"/>
      <c r="D15" s="70">
        <v>2098607.4502474782</v>
      </c>
      <c r="E15" s="71"/>
      <c r="F15" s="91"/>
      <c r="G15" s="72">
        <v>31563.698397119064</v>
      </c>
      <c r="H15" s="467">
        <v>1.5269971121251853E-2</v>
      </c>
      <c r="I15" s="143"/>
      <c r="J15" s="45">
        <v>62.336876242217187</v>
      </c>
      <c r="K15" s="46">
        <v>55.04637981362248</v>
      </c>
      <c r="L15" s="37"/>
      <c r="M15" s="289">
        <v>3812435</v>
      </c>
      <c r="N15" s="290">
        <v>2360</v>
      </c>
      <c r="O15" s="291">
        <v>1615.4385593220338</v>
      </c>
      <c r="P15" s="91"/>
      <c r="Q15" s="292">
        <v>881.84460403172318</v>
      </c>
      <c r="R15" s="293">
        <v>889.24044502011793</v>
      </c>
    </row>
    <row r="16" spans="1:18" hidden="1" outlineLevel="2">
      <c r="A16" s="67" t="s">
        <v>705</v>
      </c>
      <c r="B16" s="68">
        <v>8511539.1073041968</v>
      </c>
      <c r="C16" s="69"/>
      <c r="D16" s="70">
        <v>9351500.0139531381</v>
      </c>
      <c r="E16" s="71"/>
      <c r="F16" s="91"/>
      <c r="G16" s="72">
        <v>839960.90664894134</v>
      </c>
      <c r="H16" s="467">
        <v>9.868496121084927E-2</v>
      </c>
      <c r="I16" s="143"/>
      <c r="J16" s="47">
        <v>62.336876242217194</v>
      </c>
      <c r="K16" s="48">
        <v>55.046379813622472</v>
      </c>
      <c r="L16" s="37"/>
      <c r="M16" s="294">
        <v>16988401.5</v>
      </c>
      <c r="N16" s="295">
        <v>36093</v>
      </c>
      <c r="O16" s="296">
        <v>470.68410772171887</v>
      </c>
      <c r="P16" s="91"/>
      <c r="Q16" s="297">
        <v>235.92048082776753</v>
      </c>
      <c r="R16" s="298">
        <v>259.09456165885734</v>
      </c>
    </row>
    <row r="17" spans="1:18" outlineLevel="1" collapsed="1">
      <c r="A17" s="67" t="s">
        <v>711</v>
      </c>
      <c r="B17" s="68">
        <v>10578582.859154556</v>
      </c>
      <c r="C17" s="69"/>
      <c r="D17" s="70">
        <v>11450107.464200616</v>
      </c>
      <c r="E17" s="71"/>
      <c r="F17" s="91"/>
      <c r="G17" s="72">
        <v>871524.60504605994</v>
      </c>
      <c r="H17" s="467">
        <v>8.2385761557074236E-2</v>
      </c>
      <c r="I17" s="143"/>
      <c r="J17" s="47">
        <v>62.336876242217194</v>
      </c>
      <c r="K17" s="48">
        <v>55.04637981362248</v>
      </c>
      <c r="L17" s="37"/>
      <c r="M17" s="294">
        <v>20800836.5</v>
      </c>
      <c r="N17" s="295">
        <v>38453</v>
      </c>
      <c r="O17" s="296">
        <v>540.94183808805553</v>
      </c>
      <c r="P17" s="91"/>
      <c r="Q17" s="297">
        <v>275.32618966098994</v>
      </c>
      <c r="R17" s="298">
        <v>297.76889876474178</v>
      </c>
    </row>
    <row r="18" spans="1:18" outlineLevel="1">
      <c r="A18" s="67" t="s">
        <v>706</v>
      </c>
      <c r="B18" s="68">
        <v>44144.847704347208</v>
      </c>
      <c r="C18" s="69"/>
      <c r="D18" s="70">
        <v>44370.159905005785</v>
      </c>
      <c r="E18" s="71"/>
      <c r="F18" s="91"/>
      <c r="G18" s="72">
        <v>225.31220065857633</v>
      </c>
      <c r="H18" s="467">
        <v>5.1039297307710159E-3</v>
      </c>
      <c r="I18" s="143"/>
      <c r="J18" s="49">
        <v>15.906018402815931</v>
      </c>
      <c r="K18" s="52">
        <v>14.029202866223729</v>
      </c>
      <c r="L18" s="37"/>
      <c r="M18" s="299">
        <v>316270</v>
      </c>
      <c r="N18" s="300">
        <v>489</v>
      </c>
      <c r="O18" s="301">
        <v>646.76891615541922</v>
      </c>
      <c r="P18" s="91"/>
      <c r="Q18" s="302">
        <v>90.275762176579164</v>
      </c>
      <c r="R18" s="303">
        <v>90.73652332312021</v>
      </c>
    </row>
    <row r="19" spans="1:18">
      <c r="A19" s="62"/>
      <c r="B19" s="68"/>
      <c r="C19" s="69"/>
      <c r="D19" s="38"/>
      <c r="E19" s="74"/>
      <c r="F19" s="91"/>
      <c r="G19" s="72"/>
      <c r="H19" s="467"/>
      <c r="I19" s="143"/>
      <c r="J19" s="43"/>
      <c r="K19" s="44"/>
      <c r="L19" s="37"/>
      <c r="M19" s="304"/>
      <c r="N19" s="305"/>
      <c r="O19" s="306"/>
      <c r="P19" s="91"/>
      <c r="Q19" s="307"/>
      <c r="R19" s="308"/>
    </row>
    <row r="20" spans="1:18">
      <c r="A20" s="62" t="s">
        <v>708</v>
      </c>
      <c r="B20" s="63">
        <v>4226975.8324887771</v>
      </c>
      <c r="C20" s="64">
        <v>6.8210524204908307E-2</v>
      </c>
      <c r="D20" s="65">
        <v>4570772.5333611667</v>
      </c>
      <c r="E20" s="64">
        <v>7.0693277175052291E-2</v>
      </c>
      <c r="F20" s="91"/>
      <c r="G20" s="66">
        <v>343796.7008723896</v>
      </c>
      <c r="H20" s="467">
        <v>8.1333964161788799E-2</v>
      </c>
      <c r="I20" s="143"/>
      <c r="J20" s="43">
        <v>62.355685316374</v>
      </c>
      <c r="K20" s="44">
        <v>57.271314901423189</v>
      </c>
      <c r="L20" s="37"/>
      <c r="M20" s="29">
        <v>7980910.7599999998</v>
      </c>
      <c r="N20" s="30">
        <v>16518</v>
      </c>
      <c r="O20" s="25">
        <v>483.16447269645232</v>
      </c>
      <c r="P20" s="94"/>
      <c r="Q20" s="27">
        <v>256.60024479383094</v>
      </c>
      <c r="R20" s="41">
        <v>276.71464664978612</v>
      </c>
    </row>
    <row r="21" spans="1:18" hidden="1" outlineLevel="2">
      <c r="A21" s="67" t="s">
        <v>704</v>
      </c>
      <c r="B21" s="68">
        <v>720520.1932892534</v>
      </c>
      <c r="C21" s="69"/>
      <c r="D21" s="70">
        <v>723912.13292417221</v>
      </c>
      <c r="E21" s="71"/>
      <c r="F21" s="91"/>
      <c r="G21" s="72">
        <v>3391.9396349188173</v>
      </c>
      <c r="H21" s="467">
        <v>4.7076260547733468E-3</v>
      </c>
      <c r="I21" s="143"/>
      <c r="J21" s="45">
        <v>67.654046273625056</v>
      </c>
      <c r="K21" s="46">
        <v>61.817803461634121</v>
      </c>
      <c r="L21" s="37"/>
      <c r="M21" s="289">
        <v>1171041.5</v>
      </c>
      <c r="N21" s="290">
        <v>723</v>
      </c>
      <c r="O21" s="291">
        <v>1619.6977869986169</v>
      </c>
      <c r="P21" s="91"/>
      <c r="Q21" s="292">
        <v>1004.9096140714831</v>
      </c>
      <c r="R21" s="293">
        <v>1001.2615946392424</v>
      </c>
    </row>
    <row r="22" spans="1:18" hidden="1" outlineLevel="2">
      <c r="A22" s="67" t="s">
        <v>705</v>
      </c>
      <c r="B22" s="68">
        <v>3383401.5520765129</v>
      </c>
      <c r="C22" s="69"/>
      <c r="D22" s="70">
        <v>3722734.2200550688</v>
      </c>
      <c r="E22" s="71"/>
      <c r="F22" s="91"/>
      <c r="G22" s="72">
        <v>339332.6679785559</v>
      </c>
      <c r="H22" s="467">
        <v>0.10029334761352683</v>
      </c>
      <c r="I22" s="143"/>
      <c r="J22" s="47">
        <v>67.654046273625042</v>
      </c>
      <c r="K22" s="48">
        <v>61.817803461634135</v>
      </c>
      <c r="L22" s="37"/>
      <c r="M22" s="294">
        <v>6022106.9199999999</v>
      </c>
      <c r="N22" s="295">
        <v>14580</v>
      </c>
      <c r="O22" s="296">
        <v>413.03888340192043</v>
      </c>
      <c r="P22" s="91"/>
      <c r="Q22" s="297">
        <v>232.24887095527959</v>
      </c>
      <c r="R22" s="298">
        <v>255.33156516152735</v>
      </c>
    </row>
    <row r="23" spans="1:18" outlineLevel="1" collapsed="1">
      <c r="A23" s="67" t="s">
        <v>711</v>
      </c>
      <c r="B23" s="68">
        <v>4103921.7453657663</v>
      </c>
      <c r="C23" s="69"/>
      <c r="D23" s="70">
        <v>4446646.3529792409</v>
      </c>
      <c r="E23" s="71"/>
      <c r="F23" s="91"/>
      <c r="G23" s="72">
        <v>342724.6076134746</v>
      </c>
      <c r="H23" s="467">
        <v>8.3511487030786188E-2</v>
      </c>
      <c r="I23" s="143"/>
      <c r="J23" s="47">
        <v>67.654046273625042</v>
      </c>
      <c r="K23" s="48">
        <v>61.817803461634128</v>
      </c>
      <c r="L23" s="37"/>
      <c r="M23" s="294">
        <v>7193148.4199999999</v>
      </c>
      <c r="N23" s="295">
        <v>15303</v>
      </c>
      <c r="O23" s="296">
        <v>470.04825328366985</v>
      </c>
      <c r="P23" s="91"/>
      <c r="Q23" s="297">
        <v>268.4934082673056</v>
      </c>
      <c r="R23" s="298">
        <v>290.57350538974327</v>
      </c>
    </row>
    <row r="24" spans="1:18" outlineLevel="1">
      <c r="A24" s="67" t="s">
        <v>706</v>
      </c>
      <c r="B24" s="68">
        <v>123054.08712301055</v>
      </c>
      <c r="C24" s="69"/>
      <c r="D24" s="70">
        <v>124126.18038192573</v>
      </c>
      <c r="E24" s="71"/>
      <c r="F24" s="91"/>
      <c r="G24" s="72">
        <v>1072.093258915178</v>
      </c>
      <c r="H24" s="467">
        <v>8.7123742411210122E-3</v>
      </c>
      <c r="I24" s="143"/>
      <c r="J24" s="49">
        <v>17.264122070055993</v>
      </c>
      <c r="K24" s="52">
        <v>15.756805584527655</v>
      </c>
      <c r="L24" s="37"/>
      <c r="M24" s="299">
        <v>787762.34</v>
      </c>
      <c r="N24" s="300">
        <v>1215</v>
      </c>
      <c r="O24" s="301">
        <v>648.36406584362135</v>
      </c>
      <c r="P24" s="91"/>
      <c r="Q24" s="302">
        <v>103.58088141667555</v>
      </c>
      <c r="R24" s="303">
        <v>102.1614653349183</v>
      </c>
    </row>
    <row r="25" spans="1:18">
      <c r="A25" s="67"/>
      <c r="B25" s="68"/>
      <c r="C25" s="69"/>
      <c r="D25" s="38"/>
      <c r="E25" s="74"/>
      <c r="F25" s="91"/>
      <c r="G25" s="72"/>
      <c r="H25" s="467"/>
      <c r="I25" s="143"/>
      <c r="J25" s="43"/>
      <c r="K25" s="44"/>
      <c r="L25" s="37"/>
      <c r="M25" s="304"/>
      <c r="N25" s="305"/>
      <c r="O25" s="306"/>
      <c r="P25" s="91"/>
      <c r="Q25" s="307"/>
      <c r="R25" s="308"/>
    </row>
    <row r="26" spans="1:18">
      <c r="A26" s="62" t="s">
        <v>709</v>
      </c>
      <c r="B26" s="63">
        <v>5556469.7296221284</v>
      </c>
      <c r="C26" s="64">
        <v>8.9277634340183321E-2</v>
      </c>
      <c r="D26" s="65">
        <v>6031037.5938219866</v>
      </c>
      <c r="E26" s="64">
        <v>9.3278282645077135E-2</v>
      </c>
      <c r="F26" s="91"/>
      <c r="G26" s="66">
        <v>474567.86419985816</v>
      </c>
      <c r="H26" s="467">
        <v>8.5408161529232599E-2</v>
      </c>
      <c r="I26" s="143"/>
      <c r="J26" s="43">
        <v>68.087176391732356</v>
      </c>
      <c r="K26" s="44">
        <v>60.426904389182056</v>
      </c>
      <c r="L26" s="37"/>
      <c r="M26" s="29">
        <v>9980715.8000000007</v>
      </c>
      <c r="N26" s="30">
        <v>18426</v>
      </c>
      <c r="O26" s="25">
        <v>541.66481059372632</v>
      </c>
      <c r="P26" s="94"/>
      <c r="Q26" s="27">
        <v>303.05261683240406</v>
      </c>
      <c r="R26" s="41">
        <v>327.31127720731502</v>
      </c>
    </row>
    <row r="27" spans="1:18" hidden="1" outlineLevel="2">
      <c r="A27" s="67" t="s">
        <v>704</v>
      </c>
      <c r="B27" s="68">
        <v>681786.87089924514</v>
      </c>
      <c r="C27" s="69"/>
      <c r="D27" s="70">
        <v>688018.80917222193</v>
      </c>
      <c r="E27" s="71"/>
      <c r="F27" s="91"/>
      <c r="G27" s="72">
        <v>6231.9382729767822</v>
      </c>
      <c r="H27" s="467">
        <v>9.1405958943696665E-3</v>
      </c>
      <c r="I27" s="143"/>
      <c r="J27" s="45">
        <v>71.532742954680771</v>
      </c>
      <c r="K27" s="46">
        <v>63.269617222127934</v>
      </c>
      <c r="L27" s="37"/>
      <c r="M27" s="289">
        <v>1087439.5</v>
      </c>
      <c r="N27" s="290">
        <v>792</v>
      </c>
      <c r="O27" s="291">
        <v>1373.0296717171718</v>
      </c>
      <c r="P27" s="91"/>
      <c r="Q27" s="292">
        <v>858.67364093103924</v>
      </c>
      <c r="R27" s="293">
        <v>868.7106176416944</v>
      </c>
    </row>
    <row r="28" spans="1:18" hidden="1" outlineLevel="2">
      <c r="A28" s="67" t="s">
        <v>705</v>
      </c>
      <c r="B28" s="68">
        <v>4778371.5279355971</v>
      </c>
      <c r="C28" s="69"/>
      <c r="D28" s="70">
        <v>5245996.8637785977</v>
      </c>
      <c r="E28" s="71"/>
      <c r="F28" s="91"/>
      <c r="G28" s="72">
        <v>467625.33584300056</v>
      </c>
      <c r="H28" s="467">
        <v>9.7862908547219865E-2</v>
      </c>
      <c r="I28" s="143"/>
      <c r="J28" s="47">
        <v>71.532742954680785</v>
      </c>
      <c r="K28" s="48">
        <v>63.26961722212792</v>
      </c>
      <c r="L28" s="37"/>
      <c r="M28" s="294">
        <v>8291494.5499999998</v>
      </c>
      <c r="N28" s="295">
        <v>17021</v>
      </c>
      <c r="O28" s="296">
        <v>487.13322072733683</v>
      </c>
      <c r="P28" s="91"/>
      <c r="Q28" s="297">
        <v>282.12620463692491</v>
      </c>
      <c r="R28" s="298">
        <v>308.20732411600949</v>
      </c>
    </row>
    <row r="29" spans="1:18" outlineLevel="1" collapsed="1">
      <c r="A29" s="67" t="s">
        <v>711</v>
      </c>
      <c r="B29" s="68">
        <v>5460158.3988348423</v>
      </c>
      <c r="C29" s="69"/>
      <c r="D29" s="75">
        <v>5934015.6729508191</v>
      </c>
      <c r="E29" s="71"/>
      <c r="F29" s="91"/>
      <c r="G29" s="72">
        <v>473857.27411597688</v>
      </c>
      <c r="H29" s="467">
        <v>8.6784528854894488E-2</v>
      </c>
      <c r="I29" s="143"/>
      <c r="J29" s="47">
        <v>71.532742954680771</v>
      </c>
      <c r="K29" s="48">
        <v>63.269617222127913</v>
      </c>
      <c r="L29" s="37"/>
      <c r="M29" s="294">
        <v>9378934.0500000007</v>
      </c>
      <c r="N29" s="295">
        <v>17813</v>
      </c>
      <c r="O29" s="296">
        <v>526.52186885982155</v>
      </c>
      <c r="P29" s="91"/>
      <c r="Q29" s="297">
        <v>307.94418807934363</v>
      </c>
      <c r="R29" s="298">
        <v>333.12837101840336</v>
      </c>
    </row>
    <row r="30" spans="1:18" outlineLevel="1">
      <c r="A30" s="67" t="s">
        <v>706</v>
      </c>
      <c r="B30" s="68">
        <v>96311.330787286584</v>
      </c>
      <c r="C30" s="69"/>
      <c r="D30" s="70">
        <v>97021.920871167473</v>
      </c>
      <c r="E30" s="71"/>
      <c r="F30" s="91"/>
      <c r="G30" s="72">
        <v>710.59008388088841</v>
      </c>
      <c r="H30" s="467">
        <v>7.3780528009762345E-3</v>
      </c>
      <c r="I30" s="143"/>
      <c r="J30" s="49">
        <v>18.250213351215034</v>
      </c>
      <c r="K30" s="52">
        <v>16.122443206555776</v>
      </c>
      <c r="L30" s="37"/>
      <c r="M30" s="299">
        <v>601781.75</v>
      </c>
      <c r="N30" s="300">
        <v>613</v>
      </c>
      <c r="O30" s="301">
        <v>981.69942903752042</v>
      </c>
      <c r="P30" s="91"/>
      <c r="Q30" s="302">
        <v>159.45584567431553</v>
      </c>
      <c r="R30" s="303">
        <v>158.27393290565655</v>
      </c>
    </row>
    <row r="31" spans="1:18">
      <c r="A31" s="62"/>
      <c r="B31" s="68"/>
      <c r="C31" s="69"/>
      <c r="D31" s="38"/>
      <c r="E31" s="74"/>
      <c r="F31" s="91"/>
      <c r="G31" s="72"/>
      <c r="H31" s="467"/>
      <c r="I31" s="143"/>
      <c r="J31" s="43"/>
      <c r="K31" s="44"/>
      <c r="L31" s="37"/>
      <c r="M31" s="304"/>
      <c r="N31" s="305"/>
      <c r="O31" s="306"/>
      <c r="P31" s="91"/>
      <c r="Q31" s="307"/>
      <c r="R31" s="308"/>
    </row>
    <row r="32" spans="1:18">
      <c r="A32" s="62" t="s">
        <v>710</v>
      </c>
      <c r="B32" s="63">
        <v>2847842.6570023512</v>
      </c>
      <c r="C32" s="64">
        <v>4.6220170937261114E-2</v>
      </c>
      <c r="D32" s="38">
        <v>3080607.2198156095</v>
      </c>
      <c r="E32" s="64">
        <v>4.7645823210052979E-2</v>
      </c>
      <c r="F32" s="94"/>
      <c r="G32" s="66">
        <v>232764.56281325826</v>
      </c>
      <c r="H32" s="467">
        <v>8.173364572685593E-2</v>
      </c>
      <c r="I32" s="83"/>
      <c r="J32" s="43">
        <v>26.18657864709186</v>
      </c>
      <c r="K32" s="44">
        <v>28.253367840975287</v>
      </c>
      <c r="L32" s="36"/>
      <c r="M32" s="29">
        <v>10903504.449999999</v>
      </c>
      <c r="N32" s="229">
        <v>24642</v>
      </c>
      <c r="O32" s="25">
        <v>442.47644062981897</v>
      </c>
      <c r="P32" s="94"/>
      <c r="Q32" s="27">
        <v>115.58272076798373</v>
      </c>
      <c r="R32" s="41">
        <v>125.0144963807974</v>
      </c>
    </row>
    <row r="33" spans="1:18" hidden="1" outlineLevel="2">
      <c r="A33" s="67" t="s">
        <v>240</v>
      </c>
      <c r="B33" s="68">
        <v>374819.89507358021</v>
      </c>
      <c r="C33" s="69"/>
      <c r="D33" s="70">
        <v>398144.53727436741</v>
      </c>
      <c r="E33" s="71"/>
      <c r="F33" s="91"/>
      <c r="G33" s="72">
        <v>23324.642200787202</v>
      </c>
      <c r="H33" s="467">
        <v>6.2228933168577895E-2</v>
      </c>
      <c r="I33" s="143"/>
      <c r="J33" s="45">
        <v>29.524727148938688</v>
      </c>
      <c r="K33" s="46">
        <v>31.860968339803303</v>
      </c>
      <c r="L33" s="37"/>
      <c r="M33" s="289">
        <v>1249631</v>
      </c>
      <c r="N33" s="290">
        <v>1321</v>
      </c>
      <c r="O33" s="291">
        <v>945.97350492051476</v>
      </c>
      <c r="P33" s="91"/>
      <c r="Q33" s="292">
        <v>270.43282472841287</v>
      </c>
      <c r="R33" s="293">
        <v>301.39631890565283</v>
      </c>
    </row>
    <row r="34" spans="1:18" hidden="1" outlineLevel="2">
      <c r="A34" s="67" t="s">
        <v>712</v>
      </c>
      <c r="B34" s="68">
        <v>2345949.1532588457</v>
      </c>
      <c r="C34" s="69"/>
      <c r="D34" s="70">
        <v>2545162.2711795485</v>
      </c>
      <c r="E34" s="71"/>
      <c r="F34" s="91"/>
      <c r="G34" s="72">
        <v>199213.11792070279</v>
      </c>
      <c r="H34" s="467">
        <v>8.4917918039258605E-2</v>
      </c>
      <c r="I34" s="143"/>
      <c r="J34" s="47">
        <v>29.524727148938691</v>
      </c>
      <c r="K34" s="48">
        <v>31.860968339803293</v>
      </c>
      <c r="L34" s="37"/>
      <c r="M34" s="294">
        <v>7988339.3499999996</v>
      </c>
      <c r="N34" s="295">
        <v>20559</v>
      </c>
      <c r="O34" s="296">
        <v>388.55680480568117</v>
      </c>
      <c r="P34" s="91"/>
      <c r="Q34" s="297">
        <v>114.62665656497829</v>
      </c>
      <c r="R34" s="298">
        <v>123.79796056128939</v>
      </c>
    </row>
    <row r="35" spans="1:18" outlineLevel="1" collapsed="1">
      <c r="A35" s="67" t="s">
        <v>711</v>
      </c>
      <c r="B35" s="68">
        <v>2720769.0483324258</v>
      </c>
      <c r="C35" s="69"/>
      <c r="D35" s="75">
        <v>2943306.8084539156</v>
      </c>
      <c r="E35" s="71"/>
      <c r="F35" s="91"/>
      <c r="G35" s="72">
        <v>222537.76012148988</v>
      </c>
      <c r="H35" s="467">
        <v>8.1792227185870287E-2</v>
      </c>
      <c r="I35" s="143"/>
      <c r="J35" s="47">
        <v>28.324562982561961</v>
      </c>
      <c r="K35" s="48">
        <v>30.488350854173621</v>
      </c>
      <c r="L35" s="37"/>
      <c r="M35" s="294">
        <v>9237970.3499999996</v>
      </c>
      <c r="N35" s="295">
        <v>21880</v>
      </c>
      <c r="O35" s="296">
        <v>422.21071069469832</v>
      </c>
      <c r="P35" s="91"/>
      <c r="Q35" s="297">
        <v>124.50892588012199</v>
      </c>
      <c r="R35" s="298">
        <v>134.52042086169632</v>
      </c>
    </row>
    <row r="36" spans="1:18" outlineLevel="1">
      <c r="A36" s="67" t="s">
        <v>706</v>
      </c>
      <c r="B36" s="68">
        <v>127073.60866992507</v>
      </c>
      <c r="C36" s="69"/>
      <c r="D36" s="70">
        <v>137300.41136169314</v>
      </c>
      <c r="E36" s="71"/>
      <c r="F36" s="91"/>
      <c r="G36" s="72">
        <v>10226.802691768069</v>
      </c>
      <c r="H36" s="467">
        <v>8.0479359945874268E-2</v>
      </c>
      <c r="I36" s="143"/>
      <c r="J36" s="49">
        <v>7.6551390428188304</v>
      </c>
      <c r="K36" s="52">
        <v>8.2436265556912431</v>
      </c>
      <c r="L36" s="37"/>
      <c r="M36" s="299">
        <v>1665534.1</v>
      </c>
      <c r="N36" s="300">
        <v>2762</v>
      </c>
      <c r="O36" s="301">
        <v>603.01741491672703</v>
      </c>
      <c r="P36" s="91"/>
      <c r="Q36" s="302">
        <v>45.595123311777925</v>
      </c>
      <c r="R36" s="303">
        <v>49.710503751518154</v>
      </c>
    </row>
    <row r="37" spans="1:18">
      <c r="A37" s="67"/>
      <c r="B37" s="68"/>
      <c r="C37" s="69"/>
      <c r="D37" s="38"/>
      <c r="E37" s="74"/>
      <c r="F37" s="91"/>
      <c r="G37" s="72"/>
      <c r="H37" s="467"/>
      <c r="I37" s="143"/>
      <c r="J37" s="43"/>
      <c r="K37" s="44"/>
      <c r="L37" s="37"/>
      <c r="M37" s="304"/>
      <c r="N37" s="305"/>
      <c r="O37" s="306"/>
      <c r="P37" s="91"/>
      <c r="Q37" s="307"/>
      <c r="R37" s="308"/>
    </row>
    <row r="38" spans="1:18">
      <c r="A38" s="62" t="s">
        <v>713</v>
      </c>
      <c r="B38" s="63">
        <v>290013.14437772916</v>
      </c>
      <c r="C38" s="64">
        <v>4.7709720109363656E-3</v>
      </c>
      <c r="D38" s="65">
        <v>305842.06912738102</v>
      </c>
      <c r="E38" s="64">
        <v>4.7302678063294986E-3</v>
      </c>
      <c r="F38" s="91"/>
      <c r="G38" s="66">
        <v>15828.924749651866</v>
      </c>
      <c r="H38" s="467">
        <v>5.4580025273045549E-2</v>
      </c>
      <c r="I38" s="143"/>
      <c r="J38" s="43">
        <v>6.2046040263772113</v>
      </c>
      <c r="K38" s="44">
        <v>6.5139896934526842</v>
      </c>
      <c r="L38" s="37"/>
      <c r="M38" s="29">
        <v>4695157.4000000004</v>
      </c>
      <c r="N38" s="30">
        <v>12268</v>
      </c>
      <c r="O38" s="25">
        <v>382.71579719595701</v>
      </c>
      <c r="P38" s="94"/>
      <c r="Q38" s="27">
        <v>23.728779608716181</v>
      </c>
      <c r="R38" s="41">
        <v>24.930067584559914</v>
      </c>
    </row>
    <row r="39" spans="1:18" hidden="1" outlineLevel="2">
      <c r="A39" s="67" t="s">
        <v>714</v>
      </c>
      <c r="B39" s="68">
        <v>36526.85768592183</v>
      </c>
      <c r="C39" s="69"/>
      <c r="D39" s="70">
        <v>38634.322867447074</v>
      </c>
      <c r="E39" s="71"/>
      <c r="F39" s="91"/>
      <c r="G39" s="72">
        <v>2107.4651815252437</v>
      </c>
      <c r="H39" s="467">
        <v>5.7696317587633668E-2</v>
      </c>
      <c r="I39" s="143"/>
      <c r="J39" s="45">
        <v>9.6355424846912356</v>
      </c>
      <c r="K39" s="46">
        <v>10.123141818033126</v>
      </c>
      <c r="L39" s="37"/>
      <c r="M39" s="289">
        <v>381643.6</v>
      </c>
      <c r="N39" s="290">
        <v>546</v>
      </c>
      <c r="O39" s="291">
        <v>698.98095238095232</v>
      </c>
      <c r="P39" s="91"/>
      <c r="Q39" s="292">
        <v>67.021757221874921</v>
      </c>
      <c r="R39" s="293">
        <v>70.758833090562405</v>
      </c>
    </row>
    <row r="40" spans="1:18" hidden="1" outlineLevel="2">
      <c r="A40" s="67" t="s">
        <v>712</v>
      </c>
      <c r="B40" s="68">
        <v>188377.60170532175</v>
      </c>
      <c r="C40" s="69"/>
      <c r="D40" s="70">
        <v>198861.27558035176</v>
      </c>
      <c r="E40" s="71"/>
      <c r="F40" s="91"/>
      <c r="G40" s="72">
        <v>10483.673875030014</v>
      </c>
      <c r="H40" s="467">
        <v>5.5652443709468064E-2</v>
      </c>
      <c r="I40" s="143"/>
      <c r="J40" s="47">
        <v>9.6355424846912339</v>
      </c>
      <c r="K40" s="48">
        <v>10.123141818033126</v>
      </c>
      <c r="L40" s="37"/>
      <c r="M40" s="294">
        <v>1964422.5</v>
      </c>
      <c r="N40" s="295">
        <v>7815</v>
      </c>
      <c r="O40" s="296">
        <v>251.36564299424185</v>
      </c>
      <c r="P40" s="91"/>
      <c r="Q40" s="297">
        <v>24.191293399938584</v>
      </c>
      <c r="R40" s="298">
        <v>25.446100522117948</v>
      </c>
    </row>
    <row r="41" spans="1:18" outlineLevel="1" collapsed="1">
      <c r="A41" s="67" t="s">
        <v>711</v>
      </c>
      <c r="B41" s="68">
        <v>224904.45939124358</v>
      </c>
      <c r="C41" s="69"/>
      <c r="D41" s="70">
        <v>237495.59844779884</v>
      </c>
      <c r="E41" s="71"/>
      <c r="F41" s="91"/>
      <c r="G41" s="72">
        <v>12591.139056555257</v>
      </c>
      <c r="H41" s="467">
        <v>5.5984390396865029E-2</v>
      </c>
      <c r="I41" s="143"/>
      <c r="J41" s="47">
        <v>9.6355424846912339</v>
      </c>
      <c r="K41" s="48">
        <v>10.123141818033126</v>
      </c>
      <c r="L41" s="37"/>
      <c r="M41" s="294">
        <v>2346066.1</v>
      </c>
      <c r="N41" s="295">
        <v>8361</v>
      </c>
      <c r="O41" s="296">
        <v>280.59635211099152</v>
      </c>
      <c r="P41" s="91"/>
      <c r="Q41" s="297">
        <v>26.992853983586603</v>
      </c>
      <c r="R41" s="298">
        <v>28.405166660423255</v>
      </c>
    </row>
    <row r="42" spans="1:18" outlineLevel="1">
      <c r="A42" s="67" t="s">
        <v>715</v>
      </c>
      <c r="B42" s="68">
        <v>65108.684986485605</v>
      </c>
      <c r="C42" s="69"/>
      <c r="D42" s="70">
        <v>68346.470679582169</v>
      </c>
      <c r="E42" s="71"/>
      <c r="F42" s="91"/>
      <c r="G42" s="72">
        <v>3237.7856930965645</v>
      </c>
      <c r="H42" s="467">
        <v>4.972893698849272E-2</v>
      </c>
      <c r="I42" s="143"/>
      <c r="J42" s="49">
        <v>2.782366193473337</v>
      </c>
      <c r="K42" s="52">
        <v>2.9094854967783572</v>
      </c>
      <c r="L42" s="37"/>
      <c r="M42" s="299">
        <v>2349091.2999999998</v>
      </c>
      <c r="N42" s="300">
        <v>3907</v>
      </c>
      <c r="O42" s="301">
        <v>601.25193242897365</v>
      </c>
      <c r="P42" s="91"/>
      <c r="Q42" s="302">
        <v>16.737451153338203</v>
      </c>
      <c r="R42" s="303">
        <v>17.493337773120597</v>
      </c>
    </row>
    <row r="43" spans="1:18">
      <c r="A43" s="67"/>
      <c r="B43" s="68"/>
      <c r="C43" s="69"/>
      <c r="D43" s="38"/>
      <c r="E43" s="74"/>
      <c r="F43" s="91"/>
      <c r="G43" s="72"/>
      <c r="H43" s="467"/>
      <c r="I43" s="143"/>
      <c r="J43" s="43"/>
      <c r="K43" s="44"/>
      <c r="L43" s="37"/>
      <c r="M43" s="304"/>
      <c r="N43" s="305"/>
      <c r="O43" s="306"/>
      <c r="P43" s="91"/>
      <c r="Q43" s="307"/>
      <c r="R43" s="308"/>
    </row>
    <row r="44" spans="1:18">
      <c r="A44" s="62" t="s">
        <v>716</v>
      </c>
      <c r="B44" s="63">
        <v>185694.39077855746</v>
      </c>
      <c r="C44" s="64">
        <v>2.9976752516960282E-3</v>
      </c>
      <c r="D44" s="65">
        <v>197420.52970135474</v>
      </c>
      <c r="E44" s="64">
        <v>3.0533797349045931E-3</v>
      </c>
      <c r="F44" s="91"/>
      <c r="G44" s="66">
        <v>11726.138922797283</v>
      </c>
      <c r="H44" s="467">
        <v>6.3147512822726182E-2</v>
      </c>
      <c r="I44" s="143"/>
      <c r="J44" s="43">
        <v>8.6827383433899712</v>
      </c>
      <c r="K44" s="44">
        <v>9.0948400903342836</v>
      </c>
      <c r="L44" s="37"/>
      <c r="M44" s="29">
        <v>2170687.2000000002</v>
      </c>
      <c r="N44" s="30">
        <v>4516</v>
      </c>
      <c r="O44" s="25">
        <v>480.66589902568649</v>
      </c>
      <c r="P44" s="94"/>
      <c r="Q44" s="27">
        <v>41.53307778540762</v>
      </c>
      <c r="R44" s="41">
        <v>43.715794885153841</v>
      </c>
    </row>
    <row r="45" spans="1:18" hidden="1" outlineLevel="2">
      <c r="A45" s="67" t="s">
        <v>714</v>
      </c>
      <c r="B45" s="68">
        <v>17843.844017664029</v>
      </c>
      <c r="C45" s="69"/>
      <c r="D45" s="70">
        <v>16715.628716657277</v>
      </c>
      <c r="E45" s="71"/>
      <c r="F45" s="91"/>
      <c r="G45" s="72">
        <v>-1128.2153010067523</v>
      </c>
      <c r="H45" s="467">
        <v>-6.3227144324390319E-2</v>
      </c>
      <c r="I45" s="143"/>
      <c r="J45" s="45">
        <v>17.360611399362767</v>
      </c>
      <c r="K45" s="46">
        <v>18.164127026375599</v>
      </c>
      <c r="L45" s="37"/>
      <c r="M45" s="289">
        <v>92025.5</v>
      </c>
      <c r="N45" s="290">
        <v>222</v>
      </c>
      <c r="O45" s="291">
        <v>414.52927927927925</v>
      </c>
      <c r="P45" s="91"/>
      <c r="Q45" s="292">
        <v>78.607242368564002</v>
      </c>
      <c r="R45" s="293">
        <v>75.295624849807552</v>
      </c>
    </row>
    <row r="46" spans="1:18" hidden="1" outlineLevel="2">
      <c r="A46" s="67" t="s">
        <v>712</v>
      </c>
      <c r="B46" s="68">
        <v>99594.685327480896</v>
      </c>
      <c r="C46" s="69"/>
      <c r="D46" s="70">
        <v>108592.50783511902</v>
      </c>
      <c r="E46" s="71"/>
      <c r="F46" s="91"/>
      <c r="G46" s="72">
        <v>8997.8225076381204</v>
      </c>
      <c r="H46" s="467">
        <v>9.0344404202413547E-2</v>
      </c>
      <c r="I46" s="143"/>
      <c r="J46" s="47">
        <v>17.360611399362764</v>
      </c>
      <c r="K46" s="48">
        <v>18.164127026375599</v>
      </c>
      <c r="L46" s="37"/>
      <c r="M46" s="294">
        <v>597840.5</v>
      </c>
      <c r="N46" s="295">
        <v>2267</v>
      </c>
      <c r="O46" s="296">
        <v>263.71438023820025</v>
      </c>
      <c r="P46" s="91"/>
      <c r="Q46" s="297">
        <v>44.761656326957706</v>
      </c>
      <c r="R46" s="298">
        <v>47.901415013285849</v>
      </c>
    </row>
    <row r="47" spans="1:18" outlineLevel="1" collapsed="1">
      <c r="A47" s="67" t="s">
        <v>711</v>
      </c>
      <c r="B47" s="68">
        <v>117438.52934514493</v>
      </c>
      <c r="C47" s="69"/>
      <c r="D47" s="70">
        <v>125308.13655177629</v>
      </c>
      <c r="E47" s="71"/>
      <c r="F47" s="91"/>
      <c r="G47" s="72">
        <v>7869.6072066313645</v>
      </c>
      <c r="H47" s="467">
        <v>6.701043729441683E-2</v>
      </c>
      <c r="I47" s="143"/>
      <c r="J47" s="47">
        <v>17.360611399362764</v>
      </c>
      <c r="K47" s="48">
        <v>18.164127026375599</v>
      </c>
      <c r="L47" s="37"/>
      <c r="M47" s="294">
        <v>689866</v>
      </c>
      <c r="N47" s="295">
        <v>2489</v>
      </c>
      <c r="O47" s="296">
        <v>277.1659300924066</v>
      </c>
      <c r="P47" s="91"/>
      <c r="Q47" s="297">
        <v>47.894995654626804</v>
      </c>
      <c r="R47" s="298">
        <v>50.344771615820122</v>
      </c>
    </row>
    <row r="48" spans="1:18" outlineLevel="1">
      <c r="A48" s="67" t="s">
        <v>715</v>
      </c>
      <c r="B48" s="68">
        <v>68255.861433412516</v>
      </c>
      <c r="C48" s="69"/>
      <c r="D48" s="70">
        <v>72112.393149578464</v>
      </c>
      <c r="E48" s="71"/>
      <c r="F48" s="91"/>
      <c r="G48" s="72">
        <v>3856.5317161659477</v>
      </c>
      <c r="H48" s="467">
        <v>5.6501106794003532E-2</v>
      </c>
      <c r="I48" s="143"/>
      <c r="J48" s="49">
        <v>4.6680371234320344</v>
      </c>
      <c r="K48" s="52">
        <v>4.8697569395669422</v>
      </c>
      <c r="L48" s="37"/>
      <c r="M48" s="299">
        <v>1480821.2</v>
      </c>
      <c r="N48" s="300">
        <v>2027</v>
      </c>
      <c r="O48" s="301">
        <v>730.5481993093241</v>
      </c>
      <c r="P48" s="91"/>
      <c r="Q48" s="302">
        <v>33.806766435568356</v>
      </c>
      <c r="R48" s="303">
        <v>35.575921632747146</v>
      </c>
    </row>
    <row r="49" spans="1:18">
      <c r="A49" s="67"/>
      <c r="B49" s="68"/>
      <c r="C49" s="69"/>
      <c r="D49" s="38"/>
      <c r="E49" s="74"/>
      <c r="F49" s="91"/>
      <c r="G49" s="72"/>
      <c r="H49" s="467"/>
      <c r="I49" s="143"/>
      <c r="J49" s="43"/>
      <c r="K49" s="44"/>
      <c r="L49" s="37"/>
      <c r="M49" s="304"/>
      <c r="N49" s="305"/>
      <c r="O49" s="306"/>
      <c r="P49" s="91"/>
      <c r="Q49" s="307"/>
      <c r="R49" s="308"/>
    </row>
    <row r="50" spans="1:18">
      <c r="A50" s="62" t="s">
        <v>717</v>
      </c>
      <c r="B50" s="63">
        <v>376009.99624282058</v>
      </c>
      <c r="C50" s="64">
        <v>6.0935143703712289E-3</v>
      </c>
      <c r="D50" s="65">
        <v>402463.62250634434</v>
      </c>
      <c r="E50" s="64">
        <v>6.2246528811169084E-3</v>
      </c>
      <c r="F50" s="91"/>
      <c r="G50" s="66">
        <v>26453.626263523765</v>
      </c>
      <c r="H50" s="467">
        <v>7.0353518597522827E-2</v>
      </c>
      <c r="I50" s="143"/>
      <c r="J50" s="43">
        <v>10.663036535492889</v>
      </c>
      <c r="K50" s="44">
        <v>11.228156123986574</v>
      </c>
      <c r="L50" s="37"/>
      <c r="M50" s="29">
        <v>3584414.2</v>
      </c>
      <c r="N50" s="30">
        <v>6524</v>
      </c>
      <c r="O50" s="25">
        <v>549.41971183323119</v>
      </c>
      <c r="P50" s="94"/>
      <c r="Q50" s="27">
        <v>58.062074774987735</v>
      </c>
      <c r="R50" s="41">
        <v>61.689703020592326</v>
      </c>
    </row>
    <row r="51" spans="1:18" outlineLevel="2">
      <c r="A51" s="67" t="s">
        <v>714</v>
      </c>
      <c r="B51" s="68">
        <v>41549.70356886091</v>
      </c>
      <c r="C51" s="69"/>
      <c r="D51" s="70">
        <v>44360.407404770827</v>
      </c>
      <c r="E51" s="71"/>
      <c r="F51" s="91"/>
      <c r="G51" s="72">
        <v>2810.703835909917</v>
      </c>
      <c r="H51" s="467">
        <v>6.7646784320655809E-2</v>
      </c>
      <c r="I51" s="143"/>
      <c r="J51" s="45">
        <v>22.34349951110725</v>
      </c>
      <c r="K51" s="46">
        <v>23.507208917939955</v>
      </c>
      <c r="L51" s="37"/>
      <c r="M51" s="289">
        <v>188709.802</v>
      </c>
      <c r="N51" s="290">
        <v>313</v>
      </c>
      <c r="O51" s="291">
        <v>602.90671565495211</v>
      </c>
      <c r="P51" s="91"/>
      <c r="Q51" s="292">
        <v>131.07162009104388</v>
      </c>
      <c r="R51" s="293">
        <v>141.72654122929976</v>
      </c>
    </row>
    <row r="52" spans="1:18" outlineLevel="2">
      <c r="A52" s="67" t="s">
        <v>712</v>
      </c>
      <c r="B52" s="68">
        <v>189380.08330071988</v>
      </c>
      <c r="C52" s="69"/>
      <c r="D52" s="70">
        <v>203480.30400746642</v>
      </c>
      <c r="E52" s="71"/>
      <c r="F52" s="91"/>
      <c r="G52" s="72">
        <v>14100.220706746535</v>
      </c>
      <c r="H52" s="467">
        <v>7.4454612443889109E-2</v>
      </c>
      <c r="I52" s="143"/>
      <c r="J52" s="47">
        <v>22.343499511107254</v>
      </c>
      <c r="K52" s="48">
        <v>23.507208917939952</v>
      </c>
      <c r="L52" s="37"/>
      <c r="M52" s="294">
        <v>865608.098</v>
      </c>
      <c r="N52" s="295">
        <v>3080</v>
      </c>
      <c r="O52" s="296">
        <v>281.04159025974025</v>
      </c>
      <c r="P52" s="91"/>
      <c r="Q52" s="297">
        <v>61.888916111346369</v>
      </c>
      <c r="R52" s="298">
        <v>66.065033768657926</v>
      </c>
    </row>
    <row r="53" spans="1:18" outlineLevel="1">
      <c r="A53" s="67" t="s">
        <v>711</v>
      </c>
      <c r="B53" s="68">
        <v>230929.7868695808</v>
      </c>
      <c r="C53" s="69"/>
      <c r="D53" s="70">
        <v>247840.71141223726</v>
      </c>
      <c r="E53" s="71"/>
      <c r="F53" s="91"/>
      <c r="G53" s="72">
        <v>16910.924542656459</v>
      </c>
      <c r="H53" s="467">
        <v>7.3229723942918726E-2</v>
      </c>
      <c r="I53" s="143"/>
      <c r="J53" s="47">
        <v>22.343499511107254</v>
      </c>
      <c r="K53" s="48">
        <v>23.507208917939955</v>
      </c>
      <c r="L53" s="37"/>
      <c r="M53" s="294">
        <v>1054317.8999999999</v>
      </c>
      <c r="N53" s="295">
        <v>3393</v>
      </c>
      <c r="O53" s="296">
        <v>310.73324491600351</v>
      </c>
      <c r="P53" s="91"/>
      <c r="Q53" s="297">
        <v>68.383117225223813</v>
      </c>
      <c r="R53" s="298">
        <v>73.044713059898982</v>
      </c>
    </row>
    <row r="54" spans="1:18" outlineLevel="1">
      <c r="A54" s="67" t="s">
        <v>715</v>
      </c>
      <c r="B54" s="68">
        <v>145080.20937323978</v>
      </c>
      <c r="C54" s="69"/>
      <c r="D54" s="70">
        <v>154622.91109410708</v>
      </c>
      <c r="E54" s="71"/>
      <c r="F54" s="91"/>
      <c r="G54" s="72">
        <v>9542.701720867306</v>
      </c>
      <c r="H54" s="467">
        <v>6.5775351180513725E-2</v>
      </c>
      <c r="I54" s="143"/>
      <c r="J54" s="49">
        <v>5.8200859257038209</v>
      </c>
      <c r="K54" s="52">
        <v>6.1113448960068073</v>
      </c>
      <c r="L54" s="37"/>
      <c r="M54" s="299">
        <v>2530096.2999999998</v>
      </c>
      <c r="N54" s="300">
        <v>3131</v>
      </c>
      <c r="O54" s="301">
        <v>808.07930373682518</v>
      </c>
      <c r="P54" s="91"/>
      <c r="Q54" s="302">
        <v>46.81516920724097</v>
      </c>
      <c r="R54" s="303">
        <v>49.38451328460782</v>
      </c>
    </row>
    <row r="55" spans="1:18">
      <c r="A55" s="67"/>
      <c r="B55" s="68"/>
      <c r="C55" s="69"/>
      <c r="D55" s="38"/>
      <c r="E55" s="74"/>
      <c r="F55" s="91"/>
      <c r="G55" s="72"/>
      <c r="H55" s="76"/>
      <c r="I55" s="143"/>
      <c r="J55" s="50"/>
      <c r="K55" s="53"/>
      <c r="L55" s="37"/>
      <c r="M55" s="304"/>
      <c r="N55" s="305"/>
      <c r="O55" s="306"/>
      <c r="P55" s="91"/>
      <c r="Q55" s="307"/>
      <c r="R55" s="308"/>
    </row>
    <row r="56" spans="1:18" s="2" customFormat="1" ht="13.5" thickBot="1">
      <c r="A56" s="77"/>
      <c r="B56" s="79">
        <v>59938542.300333351</v>
      </c>
      <c r="C56" s="78">
        <v>1</v>
      </c>
      <c r="D56" s="79">
        <v>64656396.138531193</v>
      </c>
      <c r="E56" s="78">
        <v>1</v>
      </c>
      <c r="F56" s="80"/>
      <c r="G56" s="81">
        <v>4717853.8381978367</v>
      </c>
      <c r="H56" s="78">
        <v>7.8711521120385972E-2</v>
      </c>
      <c r="I56" s="36"/>
      <c r="J56" s="51">
        <v>57.606718425883841</v>
      </c>
      <c r="K56" s="54">
        <v>57.934517002257365</v>
      </c>
      <c r="L56" s="36"/>
      <c r="M56" s="11">
        <v>111595740.26100001</v>
      </c>
      <c r="N56" s="11">
        <v>198629</v>
      </c>
      <c r="O56" s="26">
        <v>561.83004627219589</v>
      </c>
      <c r="P56" s="309"/>
      <c r="Q56" s="28">
        <v>302.70156505834672</v>
      </c>
      <c r="R56" s="42">
        <v>325.51337487744081</v>
      </c>
    </row>
    <row r="57" spans="1:18">
      <c r="A57" s="37"/>
      <c r="B57" s="142"/>
      <c r="C57" s="142"/>
      <c r="D57" s="142"/>
      <c r="E57" s="142"/>
      <c r="F57" s="37"/>
      <c r="G57" s="82"/>
      <c r="H57" s="143"/>
      <c r="I57" s="143"/>
      <c r="J57" s="96" t="s">
        <v>326</v>
      </c>
      <c r="K57" s="310"/>
      <c r="L57" s="37"/>
      <c r="M57" s="37"/>
      <c r="N57" s="37"/>
      <c r="O57" s="311"/>
      <c r="P57" s="37"/>
      <c r="Q57" s="37"/>
      <c r="R57" s="37"/>
    </row>
    <row r="58" spans="1:18">
      <c r="A58" s="37"/>
      <c r="B58" s="142"/>
      <c r="C58" s="142"/>
      <c r="D58" s="142"/>
      <c r="E58" s="142"/>
      <c r="F58" s="37"/>
      <c r="G58" s="82"/>
      <c r="H58" s="143"/>
      <c r="I58" s="143"/>
      <c r="J58" s="96" t="s">
        <v>705</v>
      </c>
      <c r="K58" s="312"/>
      <c r="L58" s="37"/>
      <c r="M58" s="37"/>
      <c r="N58" s="37"/>
      <c r="O58" s="37"/>
      <c r="P58" s="37"/>
      <c r="Q58" s="37"/>
      <c r="R58" s="37"/>
    </row>
    <row r="59" spans="1:18">
      <c r="A59" s="37"/>
      <c r="B59" s="313"/>
      <c r="C59" s="142"/>
      <c r="D59" s="142"/>
      <c r="E59" s="142"/>
      <c r="F59" s="143"/>
      <c r="G59" s="143"/>
      <c r="H59" s="143"/>
      <c r="I59" s="37"/>
      <c r="J59" s="142" t="s">
        <v>706</v>
      </c>
      <c r="K59" s="314"/>
      <c r="L59" s="37"/>
      <c r="M59" s="37"/>
      <c r="N59" s="37"/>
      <c r="O59" s="37"/>
      <c r="P59" s="37"/>
      <c r="Q59" s="37"/>
      <c r="R59" s="37"/>
    </row>
  </sheetData>
  <mergeCells count="8">
    <mergeCell ref="Q5:R5"/>
    <mergeCell ref="B4:E4"/>
    <mergeCell ref="J4:K4"/>
    <mergeCell ref="M4:R4"/>
    <mergeCell ref="F4:H4"/>
    <mergeCell ref="F5:H5"/>
    <mergeCell ref="B5:C5"/>
    <mergeCell ref="D5:E5"/>
  </mergeCells>
  <phoneticPr fontId="11" type="noConversion"/>
  <pageMargins left="0.28999999999999998" right="0.15748031496062992" top="0.34" bottom="0.4" header="0.16" footer="0.17"/>
  <pageSetup paperSize="9" scale="69" orientation="landscape" r:id="rId1"/>
  <headerFooter alignWithMargins="0">
    <oddFooter>&amp;L&amp;BGreater Wellington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5"/>
    <pageSetUpPr fitToPage="1"/>
  </sheetPr>
  <dimension ref="A1:U66"/>
  <sheetViews>
    <sheetView zoomScaleNormal="100" workbookViewId="0">
      <pane xSplit="1" ySplit="4" topLeftCell="C35" activePane="bottomRight" state="frozen"/>
      <selection activeCell="P17" sqref="P17"/>
      <selection pane="topRight" activeCell="P17" sqref="P17"/>
      <selection pane="bottomLeft" activeCell="P17" sqref="P17"/>
      <selection pane="bottomRight" sqref="A1:XFD1048576"/>
    </sheetView>
  </sheetViews>
  <sheetFormatPr defaultColWidth="9.140625" defaultRowHeight="12.75" outlineLevelRow="1"/>
  <cols>
    <col min="1" max="1" width="22.42578125" style="12" customWidth="1"/>
    <col min="2" max="2" width="14.85546875" style="12" bestFit="1" customWidth="1"/>
    <col min="3" max="3" width="14.42578125" style="6" customWidth="1"/>
    <col min="4" max="4" width="14.85546875" style="6" customWidth="1"/>
    <col min="5" max="5" width="15.85546875" style="6" customWidth="1"/>
    <col min="6" max="6" width="14.42578125" style="6" customWidth="1"/>
    <col min="7" max="10" width="9.28515625" style="6" customWidth="1"/>
    <col min="11" max="12" width="9.7109375" style="6" customWidth="1"/>
    <col min="13" max="13" width="10.5703125" style="6" customWidth="1"/>
    <col min="14" max="14" width="11.7109375" style="6" customWidth="1"/>
    <col min="15" max="15" width="11" style="6" customWidth="1"/>
    <col min="16" max="16" width="10.140625" style="6" customWidth="1"/>
    <col min="17" max="17" width="11.28515625" style="16" customWidth="1"/>
    <col min="18" max="18" width="12.5703125" style="16" bestFit="1" customWidth="1"/>
    <col min="19" max="19" width="7.85546875" style="12" bestFit="1" customWidth="1"/>
    <col min="20" max="20" width="12.85546875" style="12" bestFit="1" customWidth="1"/>
    <col min="21" max="16384" width="9.140625" style="12"/>
  </cols>
  <sheetData>
    <row r="1" spans="1:21" ht="15.75">
      <c r="A1" s="359" t="s">
        <v>470</v>
      </c>
    </row>
    <row r="2" spans="1:21" ht="15.75">
      <c r="A2" s="359" t="s">
        <v>1292</v>
      </c>
    </row>
    <row r="3" spans="1:21" ht="15.75">
      <c r="A3" s="359" t="s">
        <v>695</v>
      </c>
    </row>
    <row r="4" spans="1:21" ht="55.9" customHeight="1">
      <c r="A4" s="115"/>
      <c r="B4" s="116" t="s">
        <v>865</v>
      </c>
      <c r="C4" s="116" t="s">
        <v>866</v>
      </c>
      <c r="D4" s="117" t="s">
        <v>867</v>
      </c>
      <c r="E4" s="117" t="s">
        <v>868</v>
      </c>
      <c r="F4" s="117" t="s">
        <v>869</v>
      </c>
      <c r="G4" s="148" t="s">
        <v>572</v>
      </c>
      <c r="H4" s="149" t="s">
        <v>387</v>
      </c>
      <c r="I4" s="149" t="s">
        <v>388</v>
      </c>
      <c r="J4" s="150" t="s">
        <v>389</v>
      </c>
      <c r="K4" s="133" t="s">
        <v>311</v>
      </c>
      <c r="L4" s="116" t="s">
        <v>721</v>
      </c>
      <c r="M4" s="133" t="s">
        <v>569</v>
      </c>
      <c r="N4" s="133" t="s">
        <v>570</v>
      </c>
      <c r="O4" s="133" t="s">
        <v>568</v>
      </c>
      <c r="P4" s="133" t="s">
        <v>571</v>
      </c>
      <c r="Q4" s="218" t="s">
        <v>304</v>
      </c>
      <c r="R4" s="113" t="s">
        <v>721</v>
      </c>
      <c r="S4" s="114" t="s">
        <v>390</v>
      </c>
    </row>
    <row r="5" spans="1:21">
      <c r="A5" s="118" t="s">
        <v>722</v>
      </c>
      <c r="B5" s="75">
        <v>19632034802</v>
      </c>
      <c r="C5" s="75">
        <v>22782037412.874496</v>
      </c>
      <c r="D5" s="75">
        <v>22782037412.874496</v>
      </c>
      <c r="E5" s="75">
        <v>21919930867.764477</v>
      </c>
      <c r="F5" s="75">
        <v>22782037412.874496</v>
      </c>
      <c r="G5" s="144"/>
      <c r="H5" s="75">
        <v>56901</v>
      </c>
      <c r="I5" s="75"/>
      <c r="J5" s="102">
        <v>155883</v>
      </c>
      <c r="K5" s="75">
        <v>190780.14976846465</v>
      </c>
      <c r="L5" s="75">
        <v>624338.27727113187</v>
      </c>
      <c r="M5" s="75"/>
      <c r="N5" s="75">
        <v>16494123.891557423</v>
      </c>
      <c r="O5" s="75"/>
      <c r="P5" s="75">
        <v>2586718.0986607093</v>
      </c>
      <c r="Q5" s="219">
        <v>19895960.417257726</v>
      </c>
      <c r="R5" s="110">
        <v>2.8482675471813912E-8</v>
      </c>
      <c r="S5" s="107">
        <v>289.87406006146506</v>
      </c>
    </row>
    <row r="6" spans="1:21">
      <c r="A6" s="118" t="s">
        <v>723</v>
      </c>
      <c r="B6" s="75">
        <v>81648318919</v>
      </c>
      <c r="C6" s="75">
        <v>93118902913.75946</v>
      </c>
      <c r="D6" s="75">
        <v>93118902913.759445</v>
      </c>
      <c r="E6" s="75">
        <v>88203600314.896179</v>
      </c>
      <c r="F6" s="75">
        <v>93118902913.759445</v>
      </c>
      <c r="G6" s="144">
        <v>56901</v>
      </c>
      <c r="H6" s="75"/>
      <c r="I6" s="75">
        <v>155883</v>
      </c>
      <c r="J6" s="102"/>
      <c r="K6" s="75">
        <v>824273.63044862833</v>
      </c>
      <c r="L6" s="75">
        <v>2512274.5232147714</v>
      </c>
      <c r="M6" s="75">
        <v>16014784.667246846</v>
      </c>
      <c r="N6" s="75"/>
      <c r="O6" s="75">
        <v>19224450.059772693</v>
      </c>
      <c r="P6" s="75">
        <v>5526450.9258349827</v>
      </c>
      <c r="Q6" s="219">
        <v>44102233.806517921</v>
      </c>
      <c r="R6" s="111">
        <v>2.8482675471813915E-8</v>
      </c>
      <c r="S6" s="108">
        <v>289.87406006146506</v>
      </c>
    </row>
    <row r="7" spans="1:21">
      <c r="A7" s="118" t="s">
        <v>724</v>
      </c>
      <c r="B7" s="103">
        <v>10315386540</v>
      </c>
      <c r="C7" s="103">
        <v>11148583916.366035</v>
      </c>
      <c r="D7" s="103">
        <v>5574291958.1830177</v>
      </c>
      <c r="E7" s="106">
        <v>1488248755.434834</v>
      </c>
      <c r="F7" s="106">
        <v>2787145979.0915089</v>
      </c>
      <c r="G7" s="145"/>
      <c r="H7" s="103"/>
      <c r="I7" s="103"/>
      <c r="J7" s="104"/>
      <c r="K7" s="103">
        <v>61300.222148422501</v>
      </c>
      <c r="L7" s="103">
        <v>42389.30632238133</v>
      </c>
      <c r="M7" s="103">
        <v>479339.22431057715</v>
      </c>
      <c r="N7" s="103"/>
      <c r="O7" s="103"/>
      <c r="P7" s="103">
        <v>75173.161974174975</v>
      </c>
      <c r="Q7" s="220">
        <v>658201.91475555603</v>
      </c>
      <c r="R7" s="112">
        <v>2.8482675471813912E-8</v>
      </c>
      <c r="S7" s="109"/>
    </row>
    <row r="8" spans="1:21">
      <c r="A8" s="119" t="s">
        <v>652</v>
      </c>
      <c r="B8" s="65">
        <v>111595740261</v>
      </c>
      <c r="C8" s="65">
        <v>127049524243</v>
      </c>
      <c r="D8" s="65">
        <v>121475232284.81696</v>
      </c>
      <c r="E8" s="65">
        <v>111611779938.09549</v>
      </c>
      <c r="F8" s="65">
        <v>118688086305.72545</v>
      </c>
      <c r="G8" s="146">
        <v>56901</v>
      </c>
      <c r="H8" s="65">
        <v>56901</v>
      </c>
      <c r="I8" s="65">
        <v>155883</v>
      </c>
      <c r="J8" s="120">
        <v>155883</v>
      </c>
      <c r="K8" s="65">
        <v>1076354.0023655156</v>
      </c>
      <c r="L8" s="65">
        <v>3179002.1068082848</v>
      </c>
      <c r="M8" s="65">
        <v>16494123.891557423</v>
      </c>
      <c r="N8" s="65">
        <v>16494123.891557423</v>
      </c>
      <c r="O8" s="65">
        <v>19224450.059772693</v>
      </c>
      <c r="P8" s="65">
        <v>8188342.186469866</v>
      </c>
      <c r="Q8" s="221">
        <v>64656396.138531201</v>
      </c>
      <c r="R8" s="101"/>
      <c r="S8" s="134"/>
    </row>
    <row r="9" spans="1:21">
      <c r="A9" s="118"/>
      <c r="B9" s="75"/>
      <c r="C9" s="75"/>
      <c r="D9" s="75"/>
      <c r="E9" s="75"/>
      <c r="F9" s="75"/>
      <c r="G9" s="144"/>
      <c r="H9" s="75"/>
      <c r="I9" s="75"/>
      <c r="J9" s="102"/>
      <c r="K9" s="75"/>
      <c r="L9" s="75"/>
      <c r="M9" s="75"/>
      <c r="N9" s="75"/>
      <c r="O9" s="75"/>
      <c r="P9" s="75"/>
      <c r="Q9" s="222"/>
      <c r="R9" s="75"/>
      <c r="S9" s="102"/>
    </row>
    <row r="10" spans="1:21">
      <c r="A10" s="121" t="s">
        <v>702</v>
      </c>
      <c r="B10" s="122">
        <v>51163243951</v>
      </c>
      <c r="C10" s="122">
        <v>63374831603</v>
      </c>
      <c r="D10" s="122">
        <v>63013119058</v>
      </c>
      <c r="E10" s="122">
        <v>62832262785.5</v>
      </c>
      <c r="F10" s="122">
        <v>62832262785.5</v>
      </c>
      <c r="G10" s="144">
        <v>8847</v>
      </c>
      <c r="H10" s="75">
        <v>35577</v>
      </c>
      <c r="I10" s="65">
        <v>88449</v>
      </c>
      <c r="J10" s="105">
        <v>88449</v>
      </c>
      <c r="K10" s="65">
        <v>436096.60514802259</v>
      </c>
      <c r="L10" s="65">
        <v>1789630.950079127</v>
      </c>
      <c r="M10" s="65">
        <v>5629029.5874463832</v>
      </c>
      <c r="N10" s="65">
        <v>11672729.815291891</v>
      </c>
      <c r="O10" s="65">
        <v>14118719.692915466</v>
      </c>
      <c r="P10" s="65">
        <v>4927568.2952108402</v>
      </c>
      <c r="Q10" s="221">
        <v>38573774.946091726</v>
      </c>
      <c r="R10" s="75"/>
      <c r="S10" s="102"/>
      <c r="T10" s="834">
        <v>5629029.5874463823</v>
      </c>
      <c r="U10" s="576" t="s">
        <v>3626</v>
      </c>
    </row>
    <row r="11" spans="1:21">
      <c r="A11" s="123" t="s">
        <v>703</v>
      </c>
      <c r="B11" s="124">
        <v>7834161500</v>
      </c>
      <c r="C11" s="124">
        <v>9704010682</v>
      </c>
      <c r="D11" s="124">
        <v>9704010682</v>
      </c>
      <c r="E11" s="124">
        <v>9704010682</v>
      </c>
      <c r="F11" s="124">
        <v>9704010682</v>
      </c>
      <c r="G11" s="144"/>
      <c r="H11" s="75"/>
      <c r="I11" s="75"/>
      <c r="J11" s="102"/>
      <c r="K11" s="75">
        <v>67158.810387486708</v>
      </c>
      <c r="L11" s="75">
        <v>276396.18703042157</v>
      </c>
      <c r="M11" s="75">
        <v>3628707.256142633</v>
      </c>
      <c r="N11" s="840">
        <v>10611572.559356263</v>
      </c>
      <c r="O11" s="75">
        <v>7059359.8464577328</v>
      </c>
      <c r="P11" s="75">
        <v>3340351.0105035561</v>
      </c>
      <c r="Q11" s="219">
        <v>24983545.669878092</v>
      </c>
      <c r="R11" s="75"/>
      <c r="S11" s="102"/>
      <c r="T11" s="6">
        <v>0.22</v>
      </c>
    </row>
    <row r="12" spans="1:21" outlineLevel="1">
      <c r="A12" s="123" t="s">
        <v>704</v>
      </c>
      <c r="B12" s="124">
        <v>3814947400</v>
      </c>
      <c r="C12" s="124">
        <v>4725494914</v>
      </c>
      <c r="D12" s="124">
        <v>4725494914</v>
      </c>
      <c r="E12" s="124">
        <v>4725494914</v>
      </c>
      <c r="F12" s="124">
        <v>4725494914</v>
      </c>
      <c r="G12" s="144"/>
      <c r="H12" s="75"/>
      <c r="I12" s="75"/>
      <c r="J12" s="102"/>
      <c r="K12" s="75">
        <v>32703.861044282272</v>
      </c>
      <c r="L12" s="75">
        <v>134594.73807916918</v>
      </c>
      <c r="M12" s="75">
        <v>177918.76503902103</v>
      </c>
      <c r="N12" s="75">
        <v>94384.682675221309</v>
      </c>
      <c r="O12" s="75">
        <v>627895.0978011603</v>
      </c>
      <c r="P12" s="75">
        <v>141175.1169920956</v>
      </c>
      <c r="Q12" s="219">
        <v>1208672.2616309496</v>
      </c>
      <c r="R12" s="75"/>
      <c r="S12" s="102"/>
      <c r="T12" s="839">
        <v>0.90909090909090906</v>
      </c>
    </row>
    <row r="13" spans="1:21" outlineLevel="1">
      <c r="A13" s="123" t="s">
        <v>705</v>
      </c>
      <c r="B13" s="124">
        <v>38930105501</v>
      </c>
      <c r="C13" s="124">
        <v>48221900917</v>
      </c>
      <c r="D13" s="124">
        <v>48221900917</v>
      </c>
      <c r="E13" s="124">
        <v>48221900917</v>
      </c>
      <c r="F13" s="124">
        <v>48221900917</v>
      </c>
      <c r="G13" s="144"/>
      <c r="H13" s="75"/>
      <c r="I13" s="75"/>
      <c r="J13" s="102"/>
      <c r="K13" s="75">
        <v>333730.61987824534</v>
      </c>
      <c r="L13" s="75">
        <v>1373488.754452877</v>
      </c>
      <c r="M13" s="75">
        <v>1815594.1790495547</v>
      </c>
      <c r="N13" s="75">
        <v>963160.2401185038</v>
      </c>
      <c r="O13" s="75">
        <v>6407433.6642990578</v>
      </c>
      <c r="P13" s="75">
        <v>1440639.0499690883</v>
      </c>
      <c r="Q13" s="219">
        <v>12334046.507767327</v>
      </c>
      <c r="R13" s="75"/>
      <c r="S13" s="102"/>
    </row>
    <row r="14" spans="1:21">
      <c r="A14" s="123" t="s">
        <v>711</v>
      </c>
      <c r="B14" s="124">
        <v>42745052901</v>
      </c>
      <c r="C14" s="124">
        <v>52947395831</v>
      </c>
      <c r="D14" s="124">
        <v>52947395831</v>
      </c>
      <c r="E14" s="124">
        <v>52947395831</v>
      </c>
      <c r="F14" s="124">
        <v>52947395831</v>
      </c>
      <c r="G14" s="144"/>
      <c r="H14" s="75"/>
      <c r="I14" s="75"/>
      <c r="J14" s="102"/>
      <c r="K14" s="124">
        <v>366434.48092252761</v>
      </c>
      <c r="L14" s="124">
        <v>1508083.492532046</v>
      </c>
      <c r="M14" s="124">
        <v>1993512.9440885759</v>
      </c>
      <c r="N14" s="124">
        <v>1057544.922793725</v>
      </c>
      <c r="O14" s="124">
        <v>7035328.7621002179</v>
      </c>
      <c r="P14" s="124">
        <v>1581814.1669611838</v>
      </c>
      <c r="Q14" s="219">
        <v>13542718.769398276</v>
      </c>
      <c r="R14" s="75"/>
      <c r="S14" s="102"/>
      <c r="T14" s="834"/>
    </row>
    <row r="15" spans="1:21">
      <c r="A15" s="123" t="s">
        <v>706</v>
      </c>
      <c r="B15" s="124">
        <v>584029550</v>
      </c>
      <c r="C15" s="124">
        <v>723425090</v>
      </c>
      <c r="D15" s="124">
        <v>361712545</v>
      </c>
      <c r="E15" s="124">
        <v>180856272.5</v>
      </c>
      <c r="F15" s="124">
        <v>180856272.5</v>
      </c>
      <c r="G15" s="144"/>
      <c r="H15" s="75"/>
      <c r="I15" s="75"/>
      <c r="J15" s="102"/>
      <c r="K15" s="75">
        <v>2503.3138380082273</v>
      </c>
      <c r="L15" s="75">
        <v>5151.2705166594424</v>
      </c>
      <c r="M15" s="75">
        <v>6809.3872151738524</v>
      </c>
      <c r="N15" s="75">
        <v>3612.3331419029128</v>
      </c>
      <c r="O15" s="75">
        <v>24031.08435751473</v>
      </c>
      <c r="P15" s="75">
        <v>5403.1177461006628</v>
      </c>
      <c r="Q15" s="219">
        <v>47510.506815359826</v>
      </c>
      <c r="R15" s="75"/>
      <c r="S15" s="102"/>
    </row>
    <row r="16" spans="1:21">
      <c r="A16" s="121"/>
      <c r="B16" s="122"/>
      <c r="C16" s="125"/>
      <c r="D16" s="122"/>
      <c r="E16" s="125"/>
      <c r="F16" s="126"/>
      <c r="G16" s="144"/>
      <c r="H16" s="75"/>
      <c r="I16" s="75"/>
      <c r="J16" s="102"/>
      <c r="K16" s="75"/>
      <c r="L16" s="75"/>
      <c r="M16" s="75"/>
      <c r="N16" s="75"/>
      <c r="O16" s="75"/>
      <c r="P16" s="75"/>
      <c r="Q16" s="219"/>
      <c r="R16" s="65"/>
      <c r="S16" s="102"/>
    </row>
    <row r="17" spans="1:19">
      <c r="A17" s="121" t="s">
        <v>707</v>
      </c>
      <c r="B17" s="122">
        <v>21117106500</v>
      </c>
      <c r="C17" s="122">
        <v>21472720374.999996</v>
      </c>
      <c r="D17" s="122">
        <v>21311922368.109203</v>
      </c>
      <c r="E17" s="122">
        <v>21231523364.663807</v>
      </c>
      <c r="F17" s="122">
        <v>21231523364.663807</v>
      </c>
      <c r="G17" s="146">
        <v>17511</v>
      </c>
      <c r="H17" s="65">
        <v>12273</v>
      </c>
      <c r="I17" s="65">
        <v>24369</v>
      </c>
      <c r="J17" s="105">
        <v>24369</v>
      </c>
      <c r="K17" s="65">
        <v>224351.46471716755</v>
      </c>
      <c r="L17" s="65">
        <v>604730.58976795373</v>
      </c>
      <c r="M17" s="65">
        <v>3959268.0392743256</v>
      </c>
      <c r="N17" s="65">
        <v>2774946.9845248014</v>
      </c>
      <c r="O17" s="65">
        <v>2485312.917786072</v>
      </c>
      <c r="P17" s="65">
        <v>1445867.6280353027</v>
      </c>
      <c r="Q17" s="221">
        <v>11494477.624105625</v>
      </c>
      <c r="R17" s="75"/>
      <c r="S17" s="102"/>
    </row>
    <row r="18" spans="1:19" outlineLevel="1">
      <c r="A18" s="123" t="s">
        <v>704</v>
      </c>
      <c r="B18" s="124">
        <v>3812435000</v>
      </c>
      <c r="C18" s="124">
        <v>3876636730.645987</v>
      </c>
      <c r="D18" s="124">
        <v>3876636730.645987</v>
      </c>
      <c r="E18" s="124">
        <v>3876636730.645987</v>
      </c>
      <c r="F18" s="124">
        <v>3876636730.645987</v>
      </c>
      <c r="G18" s="144"/>
      <c r="H18" s="75"/>
      <c r="I18" s="75"/>
      <c r="J18" s="102"/>
      <c r="K18" s="75">
        <v>40809.510924187991</v>
      </c>
      <c r="L18" s="75">
        <v>110416.98592110333</v>
      </c>
      <c r="M18" s="75">
        <v>722917.69384144747</v>
      </c>
      <c r="N18" s="75">
        <v>506674.02527074894</v>
      </c>
      <c r="O18" s="75">
        <v>453790.11099475092</v>
      </c>
      <c r="P18" s="75">
        <v>263999.12329523975</v>
      </c>
      <c r="Q18" s="219">
        <v>2098607.4502474782</v>
      </c>
      <c r="R18" s="75"/>
      <c r="S18" s="102"/>
    </row>
    <row r="19" spans="1:19" outlineLevel="1">
      <c r="A19" s="123" t="s">
        <v>705</v>
      </c>
      <c r="B19" s="124">
        <v>16988401500</v>
      </c>
      <c r="C19" s="124">
        <v>17274487630.572422</v>
      </c>
      <c r="D19" s="124">
        <v>17274487630.572422</v>
      </c>
      <c r="E19" s="124">
        <v>17274487630.572422</v>
      </c>
      <c r="F19" s="124">
        <v>17274487630.572422</v>
      </c>
      <c r="G19" s="144"/>
      <c r="H19" s="75"/>
      <c r="I19" s="75"/>
      <c r="J19" s="102"/>
      <c r="K19" s="75">
        <v>181849.22670123991</v>
      </c>
      <c r="L19" s="75">
        <v>492023.62512345798</v>
      </c>
      <c r="M19" s="75">
        <v>3221357.4879132588</v>
      </c>
      <c r="N19" s="75">
        <v>2257764.8591833375</v>
      </c>
      <c r="O19" s="75">
        <v>2022111.4857849095</v>
      </c>
      <c r="P19" s="75">
        <v>1176393.329246934</v>
      </c>
      <c r="Q19" s="219">
        <v>9351500.0139531381</v>
      </c>
      <c r="R19" s="75"/>
      <c r="S19" s="102"/>
    </row>
    <row r="20" spans="1:19">
      <c r="A20" s="123" t="s">
        <v>711</v>
      </c>
      <c r="B20" s="124">
        <v>20800836500</v>
      </c>
      <c r="C20" s="124">
        <v>21151124361.21841</v>
      </c>
      <c r="D20" s="124">
        <v>21151124361.21841</v>
      </c>
      <c r="E20" s="124">
        <v>21151124361.21841</v>
      </c>
      <c r="F20" s="124">
        <v>21151124361.21841</v>
      </c>
      <c r="G20" s="144"/>
      <c r="H20" s="75"/>
      <c r="I20" s="75"/>
      <c r="J20" s="102"/>
      <c r="K20" s="75">
        <v>222658.73762542789</v>
      </c>
      <c r="L20" s="124">
        <v>602440.61104456126</v>
      </c>
      <c r="M20" s="124">
        <v>3944275.1817547064</v>
      </c>
      <c r="N20" s="124">
        <v>2764438.8844540864</v>
      </c>
      <c r="O20" s="124">
        <v>2475901.5967796603</v>
      </c>
      <c r="P20" s="124">
        <v>1440392.4525421737</v>
      </c>
      <c r="Q20" s="219">
        <v>11450107.464200616</v>
      </c>
      <c r="R20" s="75"/>
      <c r="S20" s="102"/>
    </row>
    <row r="21" spans="1:19">
      <c r="A21" s="123" t="s">
        <v>706</v>
      </c>
      <c r="B21" s="124">
        <v>316270000</v>
      </c>
      <c r="C21" s="124">
        <v>321596013.78158742</v>
      </c>
      <c r="D21" s="124">
        <v>160798006.89079371</v>
      </c>
      <c r="E21" s="124">
        <v>80399003.445396855</v>
      </c>
      <c r="F21" s="124">
        <v>80399003.445396855</v>
      </c>
      <c r="G21" s="144"/>
      <c r="H21" s="75"/>
      <c r="I21" s="75"/>
      <c r="J21" s="102"/>
      <c r="K21" s="75">
        <v>1692.7270917396538</v>
      </c>
      <c r="L21" s="75">
        <v>2289.9787233924872</v>
      </c>
      <c r="M21" s="75">
        <v>14992.857519618996</v>
      </c>
      <c r="N21" s="75">
        <v>10508.100070714632</v>
      </c>
      <c r="O21" s="75">
        <v>9411.3210064112482</v>
      </c>
      <c r="P21" s="75">
        <v>5475.1754931287669</v>
      </c>
      <c r="Q21" s="219">
        <v>44370.159905005785</v>
      </c>
      <c r="R21" s="75"/>
      <c r="S21" s="102"/>
    </row>
    <row r="22" spans="1:19">
      <c r="A22" s="121"/>
      <c r="B22" s="122"/>
      <c r="C22" s="122"/>
      <c r="D22" s="122"/>
      <c r="E22" s="122"/>
      <c r="F22" s="122"/>
      <c r="G22" s="144"/>
      <c r="H22" s="75"/>
      <c r="I22" s="75"/>
      <c r="J22" s="102"/>
      <c r="K22" s="75"/>
      <c r="L22" s="75"/>
      <c r="M22" s="75"/>
      <c r="N22" s="75"/>
      <c r="O22" s="75"/>
      <c r="P22" s="75"/>
      <c r="Q22" s="219"/>
      <c r="R22" s="75"/>
      <c r="S22" s="102"/>
    </row>
    <row r="23" spans="1:19">
      <c r="A23" s="121" t="s">
        <v>708</v>
      </c>
      <c r="B23" s="122">
        <v>7980910760</v>
      </c>
      <c r="C23" s="122">
        <v>8129557067</v>
      </c>
      <c r="D23" s="122">
        <v>7728339769.1972961</v>
      </c>
      <c r="E23" s="122">
        <v>7527731120.2959433</v>
      </c>
      <c r="F23" s="122">
        <v>7527731120.2959433</v>
      </c>
      <c r="G23" s="146">
        <v>9969</v>
      </c>
      <c r="H23" s="65">
        <v>2829</v>
      </c>
      <c r="I23" s="65">
        <v>7497</v>
      </c>
      <c r="J23" s="105">
        <v>7497</v>
      </c>
      <c r="K23" s="65">
        <v>91758.968025316834</v>
      </c>
      <c r="L23" s="65">
        <v>214409.92253846355</v>
      </c>
      <c r="M23" s="65">
        <v>2254008.5137071414</v>
      </c>
      <c r="N23" s="65">
        <v>639641.89841283008</v>
      </c>
      <c r="O23" s="65">
        <v>792816.92872105248</v>
      </c>
      <c r="P23" s="65">
        <v>578136.30195636256</v>
      </c>
      <c r="Q23" s="221">
        <v>4570772.5333611667</v>
      </c>
      <c r="R23" s="75"/>
      <c r="S23" s="102"/>
    </row>
    <row r="24" spans="1:19" outlineLevel="1">
      <c r="A24" s="123" t="s">
        <v>704</v>
      </c>
      <c r="B24" s="124">
        <v>1171041500</v>
      </c>
      <c r="C24" s="124">
        <v>1192852418.5221288</v>
      </c>
      <c r="D24" s="124">
        <v>1192852418.5221288</v>
      </c>
      <c r="E24" s="124">
        <v>1192852418.5221288</v>
      </c>
      <c r="F24" s="124">
        <v>1192852418.5221288</v>
      </c>
      <c r="G24" s="144"/>
      <c r="H24" s="75"/>
      <c r="I24" s="75"/>
      <c r="J24" s="102"/>
      <c r="K24" s="75">
        <v>14162.796952373434</v>
      </c>
      <c r="L24" s="75">
        <v>33975.628322534139</v>
      </c>
      <c r="M24" s="75">
        <v>357172.62797762221</v>
      </c>
      <c r="N24" s="75">
        <v>101358.3473315973</v>
      </c>
      <c r="O24" s="75">
        <v>125630.6283735881</v>
      </c>
      <c r="P24" s="75">
        <v>91612.103966457114</v>
      </c>
      <c r="Q24" s="219">
        <v>723912.13292417221</v>
      </c>
      <c r="R24" s="75"/>
      <c r="S24" s="102"/>
    </row>
    <row r="25" spans="1:19" outlineLevel="1">
      <c r="A25" s="123" t="s">
        <v>705</v>
      </c>
      <c r="B25" s="124">
        <v>6022106920</v>
      </c>
      <c r="C25" s="124">
        <v>6134270052.8724623</v>
      </c>
      <c r="D25" s="124">
        <v>6134270052.8724623</v>
      </c>
      <c r="E25" s="124">
        <v>6134270052.8724623</v>
      </c>
      <c r="F25" s="124">
        <v>6134270052.8724623</v>
      </c>
      <c r="G25" s="144"/>
      <c r="H25" s="75"/>
      <c r="I25" s="75"/>
      <c r="J25" s="102"/>
      <c r="K25" s="75">
        <v>72832.497852076936</v>
      </c>
      <c r="L25" s="75">
        <v>174720.42317243313</v>
      </c>
      <c r="M25" s="75">
        <v>1836768.1713915558</v>
      </c>
      <c r="N25" s="75">
        <v>521237.55209817545</v>
      </c>
      <c r="O25" s="75">
        <v>646058.29639046371</v>
      </c>
      <c r="P25" s="75">
        <v>471117.27915036387</v>
      </c>
      <c r="Q25" s="219">
        <v>3722734.2200550688</v>
      </c>
      <c r="R25" s="75"/>
      <c r="S25" s="102"/>
    </row>
    <row r="26" spans="1:19">
      <c r="A26" s="123" t="s">
        <v>711</v>
      </c>
      <c r="B26" s="124">
        <v>7193148420</v>
      </c>
      <c r="C26" s="124">
        <v>7327122471.3945913</v>
      </c>
      <c r="D26" s="124">
        <v>7327122471.3945913</v>
      </c>
      <c r="E26" s="124">
        <v>7327122471.3945913</v>
      </c>
      <c r="F26" s="124">
        <v>7327122471.3945913</v>
      </c>
      <c r="G26" s="144"/>
      <c r="H26" s="75"/>
      <c r="I26" s="75"/>
      <c r="J26" s="102"/>
      <c r="K26" s="124">
        <v>86995.294804450372</v>
      </c>
      <c r="L26" s="124">
        <v>208696.05149496728</v>
      </c>
      <c r="M26" s="124">
        <v>2193940.7993691778</v>
      </c>
      <c r="N26" s="124">
        <v>622595.89942977275</v>
      </c>
      <c r="O26" s="124">
        <v>771688.9247640518</v>
      </c>
      <c r="P26" s="124">
        <v>562729.38311682094</v>
      </c>
      <c r="Q26" s="219">
        <v>4446646.3529792409</v>
      </c>
      <c r="R26" s="75"/>
      <c r="S26" s="102"/>
    </row>
    <row r="27" spans="1:19">
      <c r="A27" s="123" t="s">
        <v>706</v>
      </c>
      <c r="B27" s="124">
        <v>787762340</v>
      </c>
      <c r="C27" s="124">
        <v>802434595.60540891</v>
      </c>
      <c r="D27" s="124">
        <v>401217297.80270445</v>
      </c>
      <c r="E27" s="124">
        <v>200608648.90135223</v>
      </c>
      <c r="F27" s="124">
        <v>200608648.90135223</v>
      </c>
      <c r="G27" s="144"/>
      <c r="H27" s="75"/>
      <c r="I27" s="75"/>
      <c r="J27" s="102"/>
      <c r="K27" s="75">
        <v>4763.6732208664525</v>
      </c>
      <c r="L27" s="75">
        <v>5713.8710434962741</v>
      </c>
      <c r="M27" s="75">
        <v>60067.714337963502</v>
      </c>
      <c r="N27" s="75">
        <v>17045.998983057354</v>
      </c>
      <c r="O27" s="75">
        <v>21128.003957000699</v>
      </c>
      <c r="P27" s="75">
        <v>15406.918839541457</v>
      </c>
      <c r="Q27" s="219">
        <v>124126.18038192573</v>
      </c>
      <c r="R27" s="75"/>
      <c r="S27" s="102"/>
    </row>
    <row r="28" spans="1:19">
      <c r="A28" s="123"/>
      <c r="B28" s="122"/>
      <c r="C28" s="122"/>
      <c r="D28" s="122"/>
      <c r="E28" s="122"/>
      <c r="F28" s="122"/>
      <c r="G28" s="144"/>
      <c r="H28" s="75"/>
      <c r="I28" s="75"/>
      <c r="J28" s="102"/>
      <c r="K28" s="75"/>
      <c r="L28" s="75"/>
      <c r="M28" s="75"/>
      <c r="N28" s="75"/>
      <c r="O28" s="75"/>
      <c r="P28" s="75"/>
      <c r="Q28" s="219"/>
      <c r="R28" s="75"/>
      <c r="S28" s="102"/>
    </row>
    <row r="29" spans="1:19">
      <c r="A29" s="121" t="s">
        <v>709</v>
      </c>
      <c r="B29" s="122">
        <v>9980715800</v>
      </c>
      <c r="C29" s="122">
        <v>10072475598</v>
      </c>
      <c r="D29" s="122">
        <v>9768818419.8146057</v>
      </c>
      <c r="E29" s="122">
        <v>9616989830.7219105</v>
      </c>
      <c r="F29" s="122">
        <v>9616989830.7219105</v>
      </c>
      <c r="G29" s="146">
        <v>11874</v>
      </c>
      <c r="H29" s="65">
        <v>5127</v>
      </c>
      <c r="I29" s="65">
        <v>8658</v>
      </c>
      <c r="J29" s="105">
        <v>8658</v>
      </c>
      <c r="K29" s="65">
        <v>118108.92628898955</v>
      </c>
      <c r="L29" s="65">
        <v>273917.6003641868</v>
      </c>
      <c r="M29" s="65">
        <v>2684732.3795524724</v>
      </c>
      <c r="N29" s="65">
        <v>1159223.7586294026</v>
      </c>
      <c r="O29" s="65">
        <v>1030595.3735086487</v>
      </c>
      <c r="P29" s="65">
        <v>764459.55547828798</v>
      </c>
      <c r="Q29" s="221">
        <v>6031037.5938219875</v>
      </c>
      <c r="R29" s="75"/>
      <c r="S29" s="102"/>
    </row>
    <row r="30" spans="1:19" outlineLevel="1">
      <c r="A30" s="123" t="s">
        <v>704</v>
      </c>
      <c r="B30" s="124">
        <v>1087439500</v>
      </c>
      <c r="C30" s="124">
        <v>1097437102.4622624</v>
      </c>
      <c r="D30" s="124">
        <v>1097437102.4622624</v>
      </c>
      <c r="E30" s="124">
        <v>1097437102.4622624</v>
      </c>
      <c r="F30" s="124">
        <v>1097437102.4622624</v>
      </c>
      <c r="G30" s="144"/>
      <c r="H30" s="75"/>
      <c r="I30" s="75"/>
      <c r="J30" s="102"/>
      <c r="K30" s="75">
        <v>13268.454000394606</v>
      </c>
      <c r="L30" s="75">
        <v>31257.944840160413</v>
      </c>
      <c r="M30" s="75">
        <v>306366.64646254602</v>
      </c>
      <c r="N30" s="75">
        <v>132284.13309865873</v>
      </c>
      <c r="O30" s="75">
        <v>117605.78106272612</v>
      </c>
      <c r="P30" s="75">
        <v>87235.849707735935</v>
      </c>
      <c r="Q30" s="219">
        <v>688018.80917222193</v>
      </c>
      <c r="R30" s="75"/>
      <c r="S30" s="102"/>
    </row>
    <row r="31" spans="1:19" outlineLevel="1">
      <c r="A31" s="123" t="s">
        <v>705</v>
      </c>
      <c r="B31" s="124">
        <v>8291494550</v>
      </c>
      <c r="C31" s="124">
        <v>8367724139.1669502</v>
      </c>
      <c r="D31" s="124">
        <v>8367724139.1669502</v>
      </c>
      <c r="E31" s="124">
        <v>8367724139.1669502</v>
      </c>
      <c r="F31" s="124">
        <v>8367724139.1669502</v>
      </c>
      <c r="G31" s="144"/>
      <c r="H31" s="75"/>
      <c r="I31" s="75"/>
      <c r="J31" s="102"/>
      <c r="K31" s="75">
        <v>101169.13541507142</v>
      </c>
      <c r="L31" s="75">
        <v>238335.17109355569</v>
      </c>
      <c r="M31" s="75">
        <v>2335980.4195506759</v>
      </c>
      <c r="N31" s="75">
        <v>1008638.3367893139</v>
      </c>
      <c r="O31" s="75">
        <v>896719.02917825466</v>
      </c>
      <c r="P31" s="75">
        <v>665154.7717517264</v>
      </c>
      <c r="Q31" s="219">
        <v>5245996.8637785977</v>
      </c>
      <c r="R31" s="75"/>
      <c r="S31" s="102"/>
    </row>
    <row r="32" spans="1:19">
      <c r="A32" s="123" t="s">
        <v>711</v>
      </c>
      <c r="B32" s="124">
        <v>9378934050</v>
      </c>
      <c r="C32" s="124">
        <v>9465161241.6292133</v>
      </c>
      <c r="D32" s="124">
        <v>9465161241.6292133</v>
      </c>
      <c r="E32" s="124">
        <v>9465161241.6292133</v>
      </c>
      <c r="F32" s="124">
        <v>9465161241.6292133</v>
      </c>
      <c r="G32" s="144"/>
      <c r="H32" s="75"/>
      <c r="I32" s="75"/>
      <c r="J32" s="102"/>
      <c r="K32" s="124">
        <v>114437.58941546602</v>
      </c>
      <c r="L32" s="124">
        <v>269593.11593371612</v>
      </c>
      <c r="M32" s="124">
        <v>2642347.0660132221</v>
      </c>
      <c r="N32" s="124">
        <v>1140922.4698879726</v>
      </c>
      <c r="O32" s="124">
        <v>1014324.8102409808</v>
      </c>
      <c r="P32" s="124">
        <v>752390.62145946233</v>
      </c>
      <c r="Q32" s="219">
        <v>5934015.6729508191</v>
      </c>
      <c r="R32" s="75"/>
      <c r="S32" s="102"/>
    </row>
    <row r="33" spans="1:19">
      <c r="A33" s="123" t="s">
        <v>706</v>
      </c>
      <c r="B33" s="124">
        <v>601781750</v>
      </c>
      <c r="C33" s="124">
        <v>607314356.37078619</v>
      </c>
      <c r="D33" s="124">
        <v>303657178.1853931</v>
      </c>
      <c r="E33" s="124">
        <v>151828589.09269655</v>
      </c>
      <c r="F33" s="124">
        <v>151828589.09269655</v>
      </c>
      <c r="G33" s="144"/>
      <c r="H33" s="75"/>
      <c r="I33" s="75"/>
      <c r="J33" s="102"/>
      <c r="K33" s="75">
        <v>3671.3368735235231</v>
      </c>
      <c r="L33" s="75">
        <v>4324.4844304706612</v>
      </c>
      <c r="M33" s="75">
        <v>42385.313539250295</v>
      </c>
      <c r="N33" s="75">
        <v>18301.2887414297</v>
      </c>
      <c r="O33" s="75">
        <v>16270.563267667807</v>
      </c>
      <c r="P33" s="75">
        <v>12068.934018825492</v>
      </c>
      <c r="Q33" s="219">
        <v>97021.920871167473</v>
      </c>
      <c r="R33" s="75"/>
      <c r="S33" s="102"/>
    </row>
    <row r="34" spans="1:19">
      <c r="A34" s="121"/>
      <c r="B34" s="122"/>
      <c r="C34" s="122"/>
      <c r="D34" s="122"/>
      <c r="E34" s="122"/>
      <c r="F34" s="122"/>
      <c r="G34" s="144"/>
      <c r="H34" s="75"/>
      <c r="I34" s="75"/>
      <c r="J34" s="102"/>
      <c r="K34" s="75"/>
      <c r="L34" s="75"/>
      <c r="M34" s="75"/>
      <c r="N34" s="75"/>
      <c r="O34" s="75"/>
      <c r="P34" s="75"/>
      <c r="Q34" s="219"/>
      <c r="R34" s="75"/>
      <c r="S34" s="102"/>
    </row>
    <row r="35" spans="1:19">
      <c r="A35" s="121" t="s">
        <v>710</v>
      </c>
      <c r="B35" s="122">
        <v>10903504450</v>
      </c>
      <c r="C35" s="122">
        <v>12948799292</v>
      </c>
      <c r="D35" s="122">
        <v>11959820616.66769</v>
      </c>
      <c r="E35" s="122">
        <v>8598998459.251152</v>
      </c>
      <c r="F35" s="122">
        <v>11465331279.001537</v>
      </c>
      <c r="G35" s="146">
        <v>6804</v>
      </c>
      <c r="H35" s="65">
        <v>756</v>
      </c>
      <c r="I35" s="65">
        <v>11388</v>
      </c>
      <c r="J35" s="105">
        <v>11388</v>
      </c>
      <c r="K35" s="65">
        <v>112141.47604258836</v>
      </c>
      <c r="L35" s="65">
        <v>244922.48249747846</v>
      </c>
      <c r="M35" s="65">
        <v>1538396.4216334026</v>
      </c>
      <c r="N35" s="65">
        <v>170932.93573704473</v>
      </c>
      <c r="O35" s="65">
        <v>644993.37107753323</v>
      </c>
      <c r="P35" s="65">
        <v>369220.53282756207</v>
      </c>
      <c r="Q35" s="221">
        <v>3080607.2198156095</v>
      </c>
      <c r="R35" s="75"/>
      <c r="S35" s="102"/>
    </row>
    <row r="36" spans="1:19" outlineLevel="1">
      <c r="A36" s="123" t="s">
        <v>240</v>
      </c>
      <c r="B36" s="124">
        <v>1249631000</v>
      </c>
      <c r="C36" s="124">
        <v>1484038556.8019145</v>
      </c>
      <c r="D36" s="124">
        <v>1484038556.8019145</v>
      </c>
      <c r="E36" s="124">
        <v>1113028917.6014359</v>
      </c>
      <c r="F36" s="124">
        <v>1484038556.8019145</v>
      </c>
      <c r="G36" s="146"/>
      <c r="H36" s="65"/>
      <c r="I36" s="65"/>
      <c r="J36" s="105"/>
      <c r="K36" s="75">
        <v>13915.114582232653</v>
      </c>
      <c r="L36" s="75">
        <v>31702.041450786004</v>
      </c>
      <c r="M36" s="75">
        <v>199125.48096463582</v>
      </c>
      <c r="N36" s="75">
        <v>22125.05344051509</v>
      </c>
      <c r="O36" s="75">
        <v>83486.033527333173</v>
      </c>
      <c r="P36" s="75">
        <v>47790.813308864679</v>
      </c>
      <c r="Q36" s="219">
        <v>398144.53727436741</v>
      </c>
      <c r="R36" s="75"/>
      <c r="S36" s="102"/>
    </row>
    <row r="37" spans="1:19" outlineLevel="1">
      <c r="A37" s="123" t="s">
        <v>712</v>
      </c>
      <c r="B37" s="124">
        <v>7988339350</v>
      </c>
      <c r="C37" s="124">
        <v>9486803384.5334682</v>
      </c>
      <c r="D37" s="124">
        <v>9486803384.5334682</v>
      </c>
      <c r="E37" s="124">
        <v>7115102538.4001007</v>
      </c>
      <c r="F37" s="124">
        <v>9486803384.5334682</v>
      </c>
      <c r="G37" s="144"/>
      <c r="H37" s="75"/>
      <c r="I37" s="75"/>
      <c r="J37" s="102"/>
      <c r="K37" s="75">
        <v>88953.184881783425</v>
      </c>
      <c r="L37" s="75">
        <v>202657.1565499295</v>
      </c>
      <c r="M37" s="75">
        <v>1272921.2985093009</v>
      </c>
      <c r="N37" s="75">
        <v>141435.69983436677</v>
      </c>
      <c r="O37" s="75">
        <v>533689.35854009283</v>
      </c>
      <c r="P37" s="75">
        <v>305505.57286407537</v>
      </c>
      <c r="Q37" s="219">
        <v>2545162.2711795485</v>
      </c>
      <c r="R37" s="75"/>
      <c r="S37" s="102"/>
    </row>
    <row r="38" spans="1:19">
      <c r="A38" s="123" t="s">
        <v>711</v>
      </c>
      <c r="B38" s="124">
        <v>9237970350</v>
      </c>
      <c r="C38" s="124">
        <v>10970841941.335382</v>
      </c>
      <c r="D38" s="124">
        <v>10970841941.335382</v>
      </c>
      <c r="E38" s="124">
        <v>8228131456.0015364</v>
      </c>
      <c r="F38" s="124">
        <v>10970841941.335382</v>
      </c>
      <c r="G38" s="144"/>
      <c r="H38" s="75"/>
      <c r="I38" s="75"/>
      <c r="J38" s="102"/>
      <c r="K38" s="124">
        <v>102868.29946401608</v>
      </c>
      <c r="L38" s="124">
        <v>234359.19800071549</v>
      </c>
      <c r="M38" s="124">
        <v>1472046.7794739367</v>
      </c>
      <c r="N38" s="124">
        <v>163560.75327488186</v>
      </c>
      <c r="O38" s="124">
        <v>617175.392067426</v>
      </c>
      <c r="P38" s="124">
        <v>353296.38617294002</v>
      </c>
      <c r="Q38" s="219">
        <v>2943306.8084539156</v>
      </c>
      <c r="R38" s="75"/>
      <c r="S38" s="102"/>
    </row>
    <row r="39" spans="1:19">
      <c r="A39" s="123" t="s">
        <v>706</v>
      </c>
      <c r="B39" s="124">
        <v>1665534100</v>
      </c>
      <c r="C39" s="124">
        <v>1977957350.6646166</v>
      </c>
      <c r="D39" s="124">
        <v>988978675.33230829</v>
      </c>
      <c r="E39" s="124">
        <v>370867003.24961561</v>
      </c>
      <c r="F39" s="124">
        <v>494489337.66615415</v>
      </c>
      <c r="G39" s="144"/>
      <c r="H39" s="75"/>
      <c r="I39" s="75"/>
      <c r="J39" s="102"/>
      <c r="K39" s="75">
        <v>9273.1765785722891</v>
      </c>
      <c r="L39" s="75">
        <v>10563.284496762957</v>
      </c>
      <c r="M39" s="75">
        <v>66349.642159465846</v>
      </c>
      <c r="N39" s="75">
        <v>7372.1824621628712</v>
      </c>
      <c r="O39" s="75">
        <v>27817.979010107119</v>
      </c>
      <c r="P39" s="75">
        <v>15924.146654622036</v>
      </c>
      <c r="Q39" s="219">
        <v>137300.41136169314</v>
      </c>
      <c r="R39" s="75"/>
      <c r="S39" s="102"/>
    </row>
    <row r="40" spans="1:19">
      <c r="A40" s="123"/>
      <c r="B40" s="122"/>
      <c r="C40" s="122"/>
      <c r="D40" s="122"/>
      <c r="E40" s="122"/>
      <c r="F40" s="122"/>
      <c r="G40" s="144"/>
      <c r="H40" s="75"/>
      <c r="I40" s="75"/>
      <c r="J40" s="102"/>
      <c r="K40" s="75"/>
      <c r="L40" s="75"/>
      <c r="M40" s="75"/>
      <c r="N40" s="75"/>
      <c r="O40" s="75"/>
      <c r="P40" s="75"/>
      <c r="Q40" s="219"/>
      <c r="R40" s="75"/>
      <c r="S40" s="102"/>
    </row>
    <row r="41" spans="1:19">
      <c r="A41" s="121" t="s">
        <v>713</v>
      </c>
      <c r="B41" s="122">
        <v>4695157400</v>
      </c>
      <c r="C41" s="122">
        <v>5010740516</v>
      </c>
      <c r="D41" s="122">
        <v>3757248252.5997243</v>
      </c>
      <c r="E41" s="122">
        <v>939150636.269876</v>
      </c>
      <c r="F41" s="122">
        <v>3130502120.8995862</v>
      </c>
      <c r="G41" s="146">
        <v>474</v>
      </c>
      <c r="H41" s="65">
        <v>162</v>
      </c>
      <c r="I41" s="65">
        <v>9378</v>
      </c>
      <c r="J41" s="105">
        <v>9036</v>
      </c>
      <c r="K41" s="65">
        <v>53330.232741661028</v>
      </c>
      <c r="L41" s="65">
        <v>26749.522792022428</v>
      </c>
      <c r="M41" s="65">
        <v>107172.23748592485</v>
      </c>
      <c r="N41" s="65">
        <v>36628.486229366725</v>
      </c>
      <c r="O41" s="65">
        <v>51355.840778459897</v>
      </c>
      <c r="P41" s="65">
        <v>30605.749099946097</v>
      </c>
      <c r="Q41" s="221">
        <v>305842.06912738108</v>
      </c>
      <c r="R41" s="75"/>
      <c r="S41" s="102"/>
    </row>
    <row r="42" spans="1:19" outlineLevel="1">
      <c r="A42" s="123" t="s">
        <v>714</v>
      </c>
      <c r="B42" s="124">
        <v>381643600</v>
      </c>
      <c r="C42" s="124">
        <v>407295621.05672914</v>
      </c>
      <c r="D42" s="124">
        <v>407295621.05672914</v>
      </c>
      <c r="E42" s="124">
        <v>122188686.31701876</v>
      </c>
      <c r="F42" s="124">
        <v>407295621.05672914</v>
      </c>
      <c r="G42" s="144"/>
      <c r="H42" s="75"/>
      <c r="I42" s="75"/>
      <c r="J42" s="102"/>
      <c r="K42" s="75">
        <v>5781.1378980841564</v>
      </c>
      <c r="L42" s="75">
        <v>3480.2606986949145</v>
      </c>
      <c r="M42" s="75">
        <v>13943.700192838543</v>
      </c>
      <c r="N42" s="75">
        <v>4765.5684203372248</v>
      </c>
      <c r="O42" s="75">
        <v>6681.6786115904542</v>
      </c>
      <c r="P42" s="75">
        <v>3981.9770459017741</v>
      </c>
      <c r="Q42" s="219">
        <v>38634.322867447074</v>
      </c>
      <c r="R42" s="75"/>
      <c r="S42" s="102"/>
    </row>
    <row r="43" spans="1:19" outlineLevel="1">
      <c r="A43" s="123" t="s">
        <v>712</v>
      </c>
      <c r="B43" s="124">
        <v>1964422500</v>
      </c>
      <c r="C43" s="124">
        <v>2096460368.1427188</v>
      </c>
      <c r="D43" s="124">
        <v>2096460368.1427188</v>
      </c>
      <c r="E43" s="124">
        <v>628938110.44281578</v>
      </c>
      <c r="F43" s="124">
        <v>2096460368.1427188</v>
      </c>
      <c r="G43" s="144"/>
      <c r="H43" s="75"/>
      <c r="I43" s="65"/>
      <c r="J43" s="102"/>
      <c r="K43" s="75">
        <v>29757.07535145152</v>
      </c>
      <c r="L43" s="75">
        <v>17913.84009159858</v>
      </c>
      <c r="M43" s="75">
        <v>71771.98410261923</v>
      </c>
      <c r="N43" s="75">
        <v>24529.665452793917</v>
      </c>
      <c r="O43" s="75">
        <v>34392.40118890255</v>
      </c>
      <c r="P43" s="75">
        <v>20496.309392985961</v>
      </c>
      <c r="Q43" s="219">
        <v>198861.27558035176</v>
      </c>
      <c r="R43" s="75"/>
      <c r="S43" s="102"/>
    </row>
    <row r="44" spans="1:19">
      <c r="A44" s="123" t="s">
        <v>711</v>
      </c>
      <c r="B44" s="124">
        <v>2346066100</v>
      </c>
      <c r="C44" s="124">
        <v>2503755989.1994481</v>
      </c>
      <c r="D44" s="124">
        <v>2503755989.1994481</v>
      </c>
      <c r="E44" s="124">
        <v>751126796.75983453</v>
      </c>
      <c r="F44" s="124">
        <v>2503755989.1994481</v>
      </c>
      <c r="G44" s="144"/>
      <c r="H44" s="75"/>
      <c r="I44" s="75"/>
      <c r="J44" s="102"/>
      <c r="K44" s="124">
        <v>35538.213249535678</v>
      </c>
      <c r="L44" s="124">
        <v>21394.100790293494</v>
      </c>
      <c r="M44" s="124">
        <v>85715.684295457773</v>
      </c>
      <c r="N44" s="124">
        <v>29295.233873131143</v>
      </c>
      <c r="O44" s="124">
        <v>41074.079800493004</v>
      </c>
      <c r="P44" s="124">
        <v>24478.286438887735</v>
      </c>
      <c r="Q44" s="219">
        <v>237495.59844779884</v>
      </c>
      <c r="R44" s="75"/>
      <c r="S44" s="102"/>
    </row>
    <row r="45" spans="1:19">
      <c r="A45" s="123" t="s">
        <v>715</v>
      </c>
      <c r="B45" s="124">
        <v>2349091300</v>
      </c>
      <c r="C45" s="124">
        <v>2506984526.8005524</v>
      </c>
      <c r="D45" s="124">
        <v>1253492263.4002762</v>
      </c>
      <c r="E45" s="124">
        <v>188023839.51004145</v>
      </c>
      <c r="F45" s="124">
        <v>626746131.70013809</v>
      </c>
      <c r="G45" s="144"/>
      <c r="H45" s="75"/>
      <c r="I45" s="65"/>
      <c r="J45" s="102"/>
      <c r="K45" s="75">
        <v>17792.019492125346</v>
      </c>
      <c r="L45" s="75">
        <v>5355.4220017289335</v>
      </c>
      <c r="M45" s="75">
        <v>21456.553190467068</v>
      </c>
      <c r="N45" s="75">
        <v>7333.25235623558</v>
      </c>
      <c r="O45" s="75">
        <v>10281.760977966889</v>
      </c>
      <c r="P45" s="75">
        <v>6127.4626610583537</v>
      </c>
      <c r="Q45" s="219">
        <v>68346.470679582169</v>
      </c>
      <c r="R45" s="75"/>
      <c r="S45" s="102"/>
    </row>
    <row r="46" spans="1:19">
      <c r="A46" s="123"/>
      <c r="B46" s="122"/>
      <c r="C46" s="122"/>
      <c r="D46" s="122"/>
      <c r="E46" s="122"/>
      <c r="F46" s="122"/>
      <c r="G46" s="144"/>
      <c r="H46" s="75"/>
      <c r="I46" s="65"/>
      <c r="J46" s="102"/>
      <c r="K46" s="75"/>
      <c r="L46" s="75"/>
      <c r="M46" s="75"/>
      <c r="N46" s="75"/>
      <c r="O46" s="75"/>
      <c r="P46" s="75"/>
      <c r="Q46" s="219"/>
      <c r="R46" s="75"/>
      <c r="S46" s="102"/>
    </row>
    <row r="47" spans="1:19">
      <c r="A47" s="121" t="s">
        <v>716</v>
      </c>
      <c r="B47" s="122">
        <v>2170687200</v>
      </c>
      <c r="C47" s="122">
        <v>2315440593</v>
      </c>
      <c r="D47" s="122">
        <v>1525655331.1126652</v>
      </c>
      <c r="E47" s="122">
        <v>339228810.05069935</v>
      </c>
      <c r="F47" s="122">
        <v>1130762700.1689975</v>
      </c>
      <c r="G47" s="146">
        <v>495</v>
      </c>
      <c r="H47" s="65">
        <v>42</v>
      </c>
      <c r="I47" s="65">
        <v>2856</v>
      </c>
      <c r="J47" s="105">
        <v>3150</v>
      </c>
      <c r="K47" s="65">
        <v>18806.717481482468</v>
      </c>
      <c r="L47" s="65">
        <v>9662.1441073636761</v>
      </c>
      <c r="M47" s="65">
        <v>111920.37458973165</v>
      </c>
      <c r="N47" s="65">
        <v>9496.2742076135946</v>
      </c>
      <c r="O47" s="65">
        <v>24630.876094985295</v>
      </c>
      <c r="P47" s="65">
        <v>22904.143220178059</v>
      </c>
      <c r="Q47" s="221">
        <v>197420.52970135474</v>
      </c>
      <c r="R47" s="75"/>
      <c r="S47" s="102"/>
    </row>
    <row r="48" spans="1:19" outlineLevel="1">
      <c r="A48" s="123" t="s">
        <v>714</v>
      </c>
      <c r="B48" s="124">
        <v>92025500</v>
      </c>
      <c r="C48" s="124">
        <v>98162267.825194478</v>
      </c>
      <c r="D48" s="124">
        <v>98162267.825194478</v>
      </c>
      <c r="E48" s="124">
        <v>29448680.347558349</v>
      </c>
      <c r="F48" s="124">
        <v>98162267.825194478</v>
      </c>
      <c r="G48" s="144"/>
      <c r="H48" s="75"/>
      <c r="I48" s="65"/>
      <c r="J48" s="102"/>
      <c r="K48" s="75">
        <v>1210.0439730274304</v>
      </c>
      <c r="L48" s="75">
        <v>838.77720541268866</v>
      </c>
      <c r="M48" s="75">
        <v>9715.8827258198107</v>
      </c>
      <c r="N48" s="75">
        <v>824.37792825137797</v>
      </c>
      <c r="O48" s="75">
        <v>2138.2228611217656</v>
      </c>
      <c r="P48" s="75">
        <v>1988.3240230242022</v>
      </c>
      <c r="Q48" s="219">
        <v>16715.628716657277</v>
      </c>
      <c r="R48" s="75"/>
      <c r="S48" s="102"/>
    </row>
    <row r="49" spans="1:19" outlineLevel="1">
      <c r="A49" s="123" t="s">
        <v>712</v>
      </c>
      <c r="B49" s="124">
        <v>597840500</v>
      </c>
      <c r="C49" s="124">
        <v>637707801.40013564</v>
      </c>
      <c r="D49" s="124">
        <v>637707801.40013564</v>
      </c>
      <c r="E49" s="124">
        <v>191312340.42004073</v>
      </c>
      <c r="F49" s="124">
        <v>637707801.40013564</v>
      </c>
      <c r="G49" s="144"/>
      <c r="H49" s="75"/>
      <c r="I49" s="65"/>
      <c r="J49" s="102"/>
      <c r="K49" s="75">
        <v>7861.0091100478185</v>
      </c>
      <c r="L49" s="75">
        <v>5449.0873059372079</v>
      </c>
      <c r="M49" s="75">
        <v>63118.898422127342</v>
      </c>
      <c r="N49" s="75">
        <v>5355.5428964229259</v>
      </c>
      <c r="O49" s="75">
        <v>13890.891376895173</v>
      </c>
      <c r="P49" s="75">
        <v>12917.078723688552</v>
      </c>
      <c r="Q49" s="219">
        <v>108592.50783511902</v>
      </c>
      <c r="R49" s="75"/>
      <c r="S49" s="102"/>
    </row>
    <row r="50" spans="1:19">
      <c r="A50" s="123" t="s">
        <v>711</v>
      </c>
      <c r="B50" s="124">
        <v>689866000</v>
      </c>
      <c r="C50" s="124">
        <v>735870069.22533011</v>
      </c>
      <c r="D50" s="124">
        <v>735870069.22533011</v>
      </c>
      <c r="E50" s="124">
        <v>220761020.76759908</v>
      </c>
      <c r="F50" s="124">
        <v>735870069.22533011</v>
      </c>
      <c r="G50" s="144"/>
      <c r="H50" s="75"/>
      <c r="I50" s="75"/>
      <c r="J50" s="102"/>
      <c r="K50" s="124">
        <v>9071.0530830752487</v>
      </c>
      <c r="L50" s="124">
        <v>6287.8645113498969</v>
      </c>
      <c r="M50" s="124">
        <v>72834.781147947157</v>
      </c>
      <c r="N50" s="124">
        <v>6179.9208246743037</v>
      </c>
      <c r="O50" s="124">
        <v>16029.114238016939</v>
      </c>
      <c r="P50" s="124">
        <v>14905.402746712754</v>
      </c>
      <c r="Q50" s="219">
        <v>125308.13655177629</v>
      </c>
      <c r="R50" s="75"/>
      <c r="S50" s="102"/>
    </row>
    <row r="51" spans="1:19">
      <c r="A51" s="123" t="s">
        <v>715</v>
      </c>
      <c r="B51" s="124">
        <v>1480821200</v>
      </c>
      <c r="C51" s="124">
        <v>1579570523.7746699</v>
      </c>
      <c r="D51" s="124">
        <v>789785261.88733494</v>
      </c>
      <c r="E51" s="124">
        <v>118467789.28310026</v>
      </c>
      <c r="F51" s="124">
        <v>394892630.94366747</v>
      </c>
      <c r="G51" s="144"/>
      <c r="H51" s="75"/>
      <c r="I51" s="65"/>
      <c r="J51" s="102"/>
      <c r="K51" s="75">
        <v>9735.6643984072198</v>
      </c>
      <c r="L51" s="75">
        <v>3374.2795960137787</v>
      </c>
      <c r="M51" s="75">
        <v>39085.593441784513</v>
      </c>
      <c r="N51" s="75">
        <v>3316.3533829392923</v>
      </c>
      <c r="O51" s="75">
        <v>8601.7618569683564</v>
      </c>
      <c r="P51" s="75">
        <v>7998.7404734653064</v>
      </c>
      <c r="Q51" s="219">
        <v>72112.393149578464</v>
      </c>
      <c r="R51" s="75"/>
      <c r="S51" s="102"/>
    </row>
    <row r="52" spans="1:19">
      <c r="A52" s="127"/>
      <c r="B52" s="122"/>
      <c r="C52" s="122"/>
      <c r="D52" s="122"/>
      <c r="E52" s="122"/>
      <c r="F52" s="122"/>
      <c r="G52" s="144"/>
      <c r="H52" s="75"/>
      <c r="I52" s="65"/>
      <c r="J52" s="102"/>
      <c r="K52" s="75"/>
      <c r="L52" s="75"/>
      <c r="M52" s="75"/>
      <c r="N52" s="75"/>
      <c r="O52" s="75"/>
      <c r="P52" s="75"/>
      <c r="Q52" s="219"/>
      <c r="R52" s="75"/>
      <c r="S52" s="102"/>
    </row>
    <row r="53" spans="1:19">
      <c r="A53" s="121" t="s">
        <v>717</v>
      </c>
      <c r="B53" s="122">
        <v>3584414200</v>
      </c>
      <c r="C53" s="122">
        <v>3724959199</v>
      </c>
      <c r="D53" s="122">
        <v>2410308469.315793</v>
      </c>
      <c r="E53" s="122">
        <v>525894931.34210706</v>
      </c>
      <c r="F53" s="122">
        <v>1752983104.47369</v>
      </c>
      <c r="G53" s="146">
        <v>927</v>
      </c>
      <c r="H53" s="65">
        <v>135</v>
      </c>
      <c r="I53" s="65">
        <v>3288</v>
      </c>
      <c r="J53" s="105">
        <v>3336</v>
      </c>
      <c r="K53" s="65">
        <v>21759.611920287185</v>
      </c>
      <c r="L53" s="65">
        <v>14978.894661689097</v>
      </c>
      <c r="M53" s="65">
        <v>209596.33786804293</v>
      </c>
      <c r="N53" s="65">
        <v>30523.738524472272</v>
      </c>
      <c r="O53" s="65">
        <v>76025.058890467437</v>
      </c>
      <c r="P53" s="65">
        <v>49579.980641385409</v>
      </c>
      <c r="Q53" s="221">
        <v>402463.62250634434</v>
      </c>
      <c r="R53" s="75"/>
      <c r="S53" s="102"/>
    </row>
    <row r="54" spans="1:19" outlineLevel="1">
      <c r="A54" s="123" t="s">
        <v>714</v>
      </c>
      <c r="B54" s="124">
        <v>188709802</v>
      </c>
      <c r="C54" s="124">
        <v>196109119.56028089</v>
      </c>
      <c r="D54" s="124">
        <v>196109119.56028089</v>
      </c>
      <c r="E54" s="124">
        <v>58832735.868084274</v>
      </c>
      <c r="F54" s="124">
        <v>196109119.56028089</v>
      </c>
      <c r="G54" s="144"/>
      <c r="H54" s="75"/>
      <c r="I54" s="75"/>
      <c r="J54" s="102"/>
      <c r="K54" s="75">
        <v>1770.4200063953831</v>
      </c>
      <c r="L54" s="75">
        <v>1675.7137228495903</v>
      </c>
      <c r="M54" s="75">
        <v>23447.889016991936</v>
      </c>
      <c r="N54" s="75">
        <v>3414.7411189794079</v>
      </c>
      <c r="O54" s="75">
        <v>8505.0490934448371</v>
      </c>
      <c r="P54" s="75">
        <v>5546.5944461096733</v>
      </c>
      <c r="Q54" s="219">
        <v>44360.407404770827</v>
      </c>
      <c r="R54" s="75"/>
      <c r="S54" s="102"/>
    </row>
    <row r="55" spans="1:19" outlineLevel="1">
      <c r="A55" s="123" t="s">
        <v>712</v>
      </c>
      <c r="B55" s="124">
        <v>865608098</v>
      </c>
      <c r="C55" s="124">
        <v>899548620.07130575</v>
      </c>
      <c r="D55" s="124">
        <v>899548620.07130575</v>
      </c>
      <c r="E55" s="124">
        <v>269864586.02139175</v>
      </c>
      <c r="F55" s="124">
        <v>899548620.07130575</v>
      </c>
      <c r="G55" s="144"/>
      <c r="H55" s="75"/>
      <c r="I55" s="75"/>
      <c r="J55" s="102"/>
      <c r="K55" s="75">
        <v>8120.8812587120174</v>
      </c>
      <c r="L55" s="75">
        <v>7686.4654249827117</v>
      </c>
      <c r="M55" s="75">
        <v>107554.99925813859</v>
      </c>
      <c r="N55" s="75">
        <v>15663.349406525036</v>
      </c>
      <c r="O55" s="75">
        <v>39012.490560365324</v>
      </c>
      <c r="P55" s="75">
        <v>25442.118098742736</v>
      </c>
      <c r="Q55" s="219">
        <v>203480.30400746642</v>
      </c>
      <c r="R55" s="75"/>
      <c r="S55" s="102"/>
    </row>
    <row r="56" spans="1:19">
      <c r="A56" s="123" t="s">
        <v>711</v>
      </c>
      <c r="B56" s="124">
        <v>1054317900</v>
      </c>
      <c r="C56" s="124">
        <v>1095657739.6315866</v>
      </c>
      <c r="D56" s="124">
        <v>1095657739.6315866</v>
      </c>
      <c r="E56" s="124">
        <v>328697321.889476</v>
      </c>
      <c r="F56" s="124">
        <v>1095657739.6315866</v>
      </c>
      <c r="G56" s="144"/>
      <c r="H56" s="75"/>
      <c r="I56" s="75"/>
      <c r="J56" s="102"/>
      <c r="K56" s="124">
        <v>9891.3012651074005</v>
      </c>
      <c r="L56" s="124">
        <v>9362.179147832303</v>
      </c>
      <c r="M56" s="124">
        <v>131002.88827513052</v>
      </c>
      <c r="N56" s="124">
        <v>19078.090525504445</v>
      </c>
      <c r="O56" s="124">
        <v>47517.539653810163</v>
      </c>
      <c r="P56" s="124">
        <v>30988.712544852409</v>
      </c>
      <c r="Q56" s="219">
        <v>247840.71141223726</v>
      </c>
      <c r="R56" s="75"/>
      <c r="S56" s="102"/>
    </row>
    <row r="57" spans="1:19">
      <c r="A57" s="123" t="s">
        <v>715</v>
      </c>
      <c r="B57" s="124">
        <v>2530096300</v>
      </c>
      <c r="C57" s="124">
        <v>2629301459.3684134</v>
      </c>
      <c r="D57" s="124">
        <v>1314650729.6842067</v>
      </c>
      <c r="E57" s="124">
        <v>197197609.45263103</v>
      </c>
      <c r="F57" s="124">
        <v>657325364.84210336</v>
      </c>
      <c r="G57" s="144"/>
      <c r="H57" s="75"/>
      <c r="I57" s="75"/>
      <c r="J57" s="102"/>
      <c r="K57" s="75">
        <v>11868.310655179788</v>
      </c>
      <c r="L57" s="75">
        <v>5616.7155138567932</v>
      </c>
      <c r="M57" s="75">
        <v>78593.449592912424</v>
      </c>
      <c r="N57" s="75">
        <v>11445.647998967828</v>
      </c>
      <c r="O57" s="75">
        <v>28507.51923665727</v>
      </c>
      <c r="P57" s="75">
        <v>18591.268096533</v>
      </c>
      <c r="Q57" s="219">
        <v>154622.91109410708</v>
      </c>
      <c r="R57" s="75"/>
      <c r="S57" s="102"/>
    </row>
    <row r="58" spans="1:19">
      <c r="A58" s="121"/>
      <c r="B58" s="122"/>
      <c r="C58" s="122"/>
      <c r="D58" s="122"/>
      <c r="E58" s="122"/>
      <c r="F58" s="122"/>
      <c r="G58" s="144"/>
      <c r="H58" s="75"/>
      <c r="I58" s="75"/>
      <c r="J58" s="102"/>
      <c r="K58" s="75"/>
      <c r="L58" s="75"/>
      <c r="M58" s="75"/>
      <c r="N58" s="75"/>
      <c r="O58" s="75"/>
      <c r="P58" s="75"/>
      <c r="Q58" s="219"/>
      <c r="R58" s="75"/>
      <c r="S58" s="102"/>
    </row>
    <row r="59" spans="1:19" ht="13.5" thickBot="1">
      <c r="A59" s="118"/>
      <c r="B59" s="95">
        <v>111595740261</v>
      </c>
      <c r="C59" s="95">
        <v>127049524243</v>
      </c>
      <c r="D59" s="95">
        <v>121475232284.81699</v>
      </c>
      <c r="E59" s="95">
        <v>111611779938.09549</v>
      </c>
      <c r="F59" s="95">
        <v>118688086305.72548</v>
      </c>
      <c r="G59" s="147">
        <v>56901</v>
      </c>
      <c r="H59" s="95">
        <v>56901</v>
      </c>
      <c r="I59" s="95">
        <v>155883</v>
      </c>
      <c r="J59" s="128">
        <v>155883</v>
      </c>
      <c r="K59" s="95">
        <v>1076354.0023655156</v>
      </c>
      <c r="L59" s="95">
        <v>3179002.1068082843</v>
      </c>
      <c r="M59" s="95">
        <v>16494123.891557425</v>
      </c>
      <c r="N59" s="95">
        <v>16494123.891557422</v>
      </c>
      <c r="O59" s="95">
        <v>19224450.059772685</v>
      </c>
      <c r="P59" s="95">
        <v>8188342.186469865</v>
      </c>
      <c r="Q59" s="223">
        <v>64656396.138531193</v>
      </c>
      <c r="R59" s="75"/>
      <c r="S59" s="102"/>
    </row>
    <row r="60" spans="1:19">
      <c r="A60" s="118"/>
      <c r="B60" s="91"/>
      <c r="C60" s="75"/>
      <c r="D60" s="75"/>
      <c r="E60" s="75"/>
      <c r="F60" s="75"/>
      <c r="G60" s="75"/>
      <c r="H60" s="75"/>
      <c r="I60" s="129"/>
      <c r="J60" s="102"/>
      <c r="K60" s="75"/>
      <c r="L60" s="75"/>
      <c r="M60" s="75"/>
      <c r="N60" s="75"/>
      <c r="O60" s="75"/>
      <c r="P60" s="75"/>
      <c r="Q60" s="101"/>
      <c r="R60" s="75"/>
      <c r="S60" s="102"/>
    </row>
    <row r="61" spans="1:19">
      <c r="A61" s="118" t="s">
        <v>600</v>
      </c>
      <c r="B61" s="129">
        <v>0</v>
      </c>
      <c r="C61" s="129">
        <v>0</v>
      </c>
      <c r="D61" s="129">
        <v>0</v>
      </c>
      <c r="E61" s="129">
        <v>0</v>
      </c>
      <c r="F61" s="129">
        <v>0</v>
      </c>
      <c r="G61" s="129">
        <v>0</v>
      </c>
      <c r="H61" s="129">
        <v>0</v>
      </c>
      <c r="I61" s="129">
        <v>0</v>
      </c>
      <c r="J61" s="131">
        <v>0</v>
      </c>
      <c r="K61" s="129">
        <v>0</v>
      </c>
      <c r="L61" s="129">
        <v>0</v>
      </c>
      <c r="M61" s="129">
        <v>0</v>
      </c>
      <c r="N61" s="129">
        <v>0</v>
      </c>
      <c r="O61" s="129">
        <v>0</v>
      </c>
      <c r="P61" s="129">
        <v>0</v>
      </c>
      <c r="Q61" s="129">
        <v>0</v>
      </c>
      <c r="R61" s="75"/>
      <c r="S61" s="102"/>
    </row>
    <row r="62" spans="1:19">
      <c r="A62" s="118"/>
      <c r="B62" s="91"/>
      <c r="C62" s="75"/>
      <c r="D62" s="75"/>
      <c r="E62" s="75"/>
      <c r="F62" s="75"/>
      <c r="G62" s="75"/>
      <c r="H62" s="75"/>
      <c r="I62" s="75"/>
      <c r="J62" s="102"/>
      <c r="K62" s="75"/>
      <c r="L62" s="75"/>
      <c r="M62" s="75"/>
      <c r="N62" s="75"/>
      <c r="O62" s="135" t="s">
        <v>34</v>
      </c>
      <c r="P62" s="129">
        <v>52212697.842887536</v>
      </c>
      <c r="Q62" s="101"/>
      <c r="R62" s="101"/>
      <c r="S62" s="134"/>
    </row>
    <row r="63" spans="1:19">
      <c r="A63" s="118"/>
      <c r="B63" s="91"/>
      <c r="C63" s="75"/>
      <c r="D63" s="75"/>
      <c r="E63" s="75"/>
      <c r="F63" s="75"/>
      <c r="G63" s="75"/>
      <c r="H63" s="75"/>
      <c r="I63" s="75"/>
      <c r="J63" s="102"/>
      <c r="K63" s="75"/>
      <c r="L63" s="75"/>
      <c r="M63" s="75"/>
      <c r="N63" s="75"/>
      <c r="O63" s="75"/>
      <c r="P63" s="75"/>
      <c r="Q63" s="75"/>
      <c r="R63" s="101"/>
      <c r="S63" s="134"/>
    </row>
    <row r="64" spans="1:19" ht="13.5" thickBot="1">
      <c r="A64" s="118"/>
      <c r="B64" s="75"/>
      <c r="C64" s="75"/>
      <c r="D64" s="75"/>
      <c r="E64" s="75"/>
      <c r="F64" s="75"/>
      <c r="G64" s="75"/>
      <c r="H64" s="75"/>
      <c r="I64" s="75"/>
      <c r="J64" s="102"/>
      <c r="K64" s="75"/>
      <c r="L64" s="75"/>
      <c r="M64" s="75"/>
      <c r="N64" s="75"/>
      <c r="O64" s="75" t="s">
        <v>225</v>
      </c>
      <c r="P64" s="75"/>
      <c r="Q64" s="95">
        <v>64656396.127130918</v>
      </c>
      <c r="R64" s="101"/>
      <c r="S64" s="134"/>
    </row>
    <row r="65" spans="1:19">
      <c r="A65" s="118"/>
      <c r="B65" s="91"/>
      <c r="C65" s="75"/>
      <c r="D65" s="75"/>
      <c r="E65" s="75"/>
      <c r="F65" s="75"/>
      <c r="G65" s="75"/>
      <c r="H65" s="75"/>
      <c r="I65" s="75"/>
      <c r="J65" s="102"/>
      <c r="K65" s="75"/>
      <c r="L65" s="75"/>
      <c r="M65" s="75"/>
      <c r="N65" s="75"/>
      <c r="O65" s="75"/>
      <c r="P65" s="75"/>
      <c r="Q65" s="101"/>
      <c r="R65" s="101"/>
      <c r="S65" s="134"/>
    </row>
    <row r="66" spans="1:19">
      <c r="A66" s="130"/>
      <c r="B66" s="132"/>
      <c r="C66" s="103"/>
      <c r="D66" s="103"/>
      <c r="E66" s="103"/>
      <c r="F66" s="103"/>
      <c r="G66" s="103"/>
      <c r="H66" s="103"/>
      <c r="I66" s="103"/>
      <c r="J66" s="104"/>
      <c r="K66" s="103"/>
      <c r="L66" s="103"/>
      <c r="M66" s="103"/>
      <c r="N66" s="103"/>
      <c r="O66" s="103" t="s">
        <v>226</v>
      </c>
      <c r="P66" s="103"/>
      <c r="Q66" s="136">
        <v>-1.1400274932384491E-2</v>
      </c>
      <c r="R66" s="829"/>
      <c r="S66" s="137"/>
    </row>
  </sheetData>
  <phoneticPr fontId="11" type="noConversion"/>
  <pageMargins left="0.16" right="0.16" top="0.2" bottom="0.15748031496062992" header="0.15748031496062992" footer="0.15748031496062992"/>
  <pageSetup paperSize="9" scale="64" orientation="landscape" r:id="rId1"/>
  <headerFooter alignWithMargins="0">
    <oddFooter>&amp;L&amp;BGreater Wellington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U66"/>
  <sheetViews>
    <sheetView zoomScaleNormal="100" workbookViewId="0">
      <pane xSplit="1" ySplit="4" topLeftCell="B5" activePane="bottomRight" state="frozen"/>
      <selection activeCell="P17" sqref="P17"/>
      <selection pane="topRight" activeCell="P17" sqref="P17"/>
      <selection pane="bottomLeft" activeCell="P17" sqref="P17"/>
      <selection pane="bottomRight" activeCell="N13" sqref="N13"/>
    </sheetView>
  </sheetViews>
  <sheetFormatPr defaultColWidth="9.140625" defaultRowHeight="12.75" outlineLevelRow="1"/>
  <cols>
    <col min="1" max="1" width="22.42578125" style="12" customWidth="1"/>
    <col min="2" max="2" width="14.85546875" style="12" bestFit="1" customWidth="1"/>
    <col min="3" max="3" width="14.42578125" style="6" customWidth="1"/>
    <col min="4" max="4" width="14.85546875" style="6" customWidth="1"/>
    <col min="5" max="5" width="15.85546875" style="6" customWidth="1"/>
    <col min="6" max="6" width="14.42578125" style="6" customWidth="1"/>
    <col min="7" max="10" width="9.28515625" style="6" customWidth="1"/>
    <col min="11" max="12" width="9.7109375" style="6" customWidth="1"/>
    <col min="13" max="13" width="10.5703125" style="6" customWidth="1"/>
    <col min="14" max="14" width="11.7109375" style="6" customWidth="1"/>
    <col min="15" max="15" width="11" style="6" customWidth="1"/>
    <col min="16" max="16" width="10.140625" style="6" customWidth="1"/>
    <col min="17" max="17" width="11.28515625" style="16" customWidth="1"/>
    <col min="18" max="18" width="12.5703125" style="16" bestFit="1" customWidth="1"/>
    <col min="19" max="19" width="7.85546875" style="12" bestFit="1" customWidth="1"/>
    <col min="20" max="20" width="12.85546875" style="12" bestFit="1" customWidth="1"/>
    <col min="21" max="16384" width="9.140625" style="12"/>
  </cols>
  <sheetData>
    <row r="1" spans="1:21" ht="15.75">
      <c r="A1" s="359" t="s">
        <v>470</v>
      </c>
    </row>
    <row r="2" spans="1:21" ht="15.75">
      <c r="A2" s="359" t="str">
        <f>Instructions!A2</f>
        <v>FINAL Public Transport Rate</v>
      </c>
    </row>
    <row r="3" spans="1:21" ht="15.75">
      <c r="A3" s="359" t="s">
        <v>695</v>
      </c>
    </row>
    <row r="4" spans="1:21" ht="55.9" customHeight="1">
      <c r="A4" s="115"/>
      <c r="B4" s="116" t="s">
        <v>865</v>
      </c>
      <c r="C4" s="116" t="s">
        <v>866</v>
      </c>
      <c r="D4" s="117" t="s">
        <v>867</v>
      </c>
      <c r="E4" s="117" t="s">
        <v>868</v>
      </c>
      <c r="F4" s="117" t="s">
        <v>869</v>
      </c>
      <c r="G4" s="148" t="s">
        <v>572</v>
      </c>
      <c r="H4" s="149" t="s">
        <v>387</v>
      </c>
      <c r="I4" s="149" t="s">
        <v>388</v>
      </c>
      <c r="J4" s="150" t="s">
        <v>389</v>
      </c>
      <c r="K4" s="133" t="s">
        <v>311</v>
      </c>
      <c r="L4" s="116" t="s">
        <v>721</v>
      </c>
      <c r="M4" s="133" t="s">
        <v>569</v>
      </c>
      <c r="N4" s="133" t="s">
        <v>570</v>
      </c>
      <c r="O4" s="133" t="s">
        <v>568</v>
      </c>
      <c r="P4" s="133" t="s">
        <v>571</v>
      </c>
      <c r="Q4" s="218" t="s">
        <v>304</v>
      </c>
      <c r="R4" s="113" t="s">
        <v>721</v>
      </c>
      <c r="S4" s="114" t="s">
        <v>390</v>
      </c>
    </row>
    <row r="5" spans="1:21">
      <c r="A5" s="118" t="s">
        <v>722</v>
      </c>
      <c r="B5" s="75">
        <f>('RCV and ECV'!$B$10+'RCV and ECV'!$B$11+'RCV and ECV'!$B$16+'RCV and ECV'!$B$21+'RCV and ECV'!$B$26+'RCV and ECV'!$B$31+'RCV and ECV'!$B$36+'RCV and ECV'!$B$41+'RCV and ECV'!$B$46)</f>
        <v>19632034802</v>
      </c>
      <c r="C5" s="75">
        <f>('RCV and ECV'!$G$10+'RCV and ECV'!$G$11+'RCV and ECV'!$G$16+'RCV and ECV'!$G$21+'RCV and ECV'!$G$26+'RCV and ECV'!$G$31+'RCV and ECV'!$G$36+'RCV and ECV'!$G$41+'RCV and ECV'!$G$46)</f>
        <v>22782037412.874496</v>
      </c>
      <c r="D5" s="75">
        <f>D11+D12+D18+D24+D30+D36+D42+D48+D54</f>
        <v>22782037412.874496</v>
      </c>
      <c r="E5" s="75">
        <f>E11+E12+E18+E24+E30+E36+E42+E48+E54</f>
        <v>21919930867.764477</v>
      </c>
      <c r="F5" s="75">
        <f>F11+F12+F18+F24+F30+F36+F42+F48+F54</f>
        <v>22782037412.874496</v>
      </c>
      <c r="G5" s="144"/>
      <c r="H5" s="75">
        <f>H59</f>
        <v>56901</v>
      </c>
      <c r="I5" s="75"/>
      <c r="J5" s="102">
        <f>'Total Trips Model'!K16</f>
        <v>155883</v>
      </c>
      <c r="K5" s="75">
        <f>K11+K12+K18+K24+K30+K36+K42+K48+K54</f>
        <v>190780.14976846465</v>
      </c>
      <c r="L5" s="75">
        <f>'Summary Costs'!D20/E8*E5</f>
        <v>624338.27727113187</v>
      </c>
      <c r="M5" s="75"/>
      <c r="N5" s="75">
        <f>('Summary Costs'!E13)*'Policy Allocations'!H18</f>
        <v>16494123.891557423</v>
      </c>
      <c r="O5" s="75"/>
      <c r="P5" s="75">
        <f>$P$8*SUM(M5:O5)/$P$62</f>
        <v>2586718.0986607093</v>
      </c>
      <c r="Q5" s="219">
        <f>SUM(K5:P5)</f>
        <v>19895960.417257726</v>
      </c>
      <c r="R5" s="110">
        <f>L5/E5/1000</f>
        <v>2.8482675471813912E-8</v>
      </c>
      <c r="S5" s="107">
        <f>N5/H5</f>
        <v>289.87406006146506</v>
      </c>
    </row>
    <row r="6" spans="1:21">
      <c r="A6" s="118" t="s">
        <v>723</v>
      </c>
      <c r="B6" s="75">
        <f>('RCV and ECV'!$B$47+'RCV and ECV'!$B$42+'RCV and ECV'!$B$37+'RCV and ECV'!$B$32++'RCV and ECV'!$B$27+'RCV and ECV'!$B$22+'RCV and ECV'!$B$17+'RCV and ECV'!$B$12)</f>
        <v>81648318919</v>
      </c>
      <c r="C6" s="75">
        <f>'RCV and ECV'!$G$47+'RCV and ECV'!$G$42+'RCV and ECV'!$G$37+'RCV and ECV'!$G$32+'RCV and ECV'!$G$27+'RCV and ECV'!$G$22+'RCV and ECV'!$G$17+'RCV and ECV'!$G$12</f>
        <v>93118902913.75946</v>
      </c>
      <c r="D6" s="75">
        <f>D13+D19+D25+D31+D37+D43+D49+D55</f>
        <v>93118902913.759445</v>
      </c>
      <c r="E6" s="75">
        <f>E13+E19+E25+E31+E37+E43+E49+E55</f>
        <v>88203600314.896179</v>
      </c>
      <c r="F6" s="75">
        <f>F13+F19+F25+F31+F37+F43+F49+F55</f>
        <v>93118902913.759445</v>
      </c>
      <c r="G6" s="144">
        <f>G59</f>
        <v>56901</v>
      </c>
      <c r="H6" s="75"/>
      <c r="I6" s="75">
        <f>'Total Trips Model'!K16</f>
        <v>155883</v>
      </c>
      <c r="J6" s="102"/>
      <c r="K6" s="75">
        <f>K13+K19+K25+K31+K37+K43+K49+K55</f>
        <v>824273.63044862833</v>
      </c>
      <c r="L6" s="75">
        <f>'Summary Costs'!D20/E8*E6</f>
        <v>2512274.5232147714</v>
      </c>
      <c r="M6" s="75">
        <f>('Summary Costs'!E13)*'Policy Allocations'!H17-M7</f>
        <v>16014784.667246846</v>
      </c>
      <c r="N6" s="75"/>
      <c r="O6" s="75">
        <f>'Summary Costs'!E8</f>
        <v>19224450.059772693</v>
      </c>
      <c r="P6" s="75">
        <f>$P$8*SUM(M6:O6)/$P$62</f>
        <v>5526450.9258349827</v>
      </c>
      <c r="Q6" s="219">
        <f>SUM(K6:P6)</f>
        <v>44102233.806517921</v>
      </c>
      <c r="R6" s="111">
        <f>L6/E6/1000</f>
        <v>2.8482675471813915E-8</v>
      </c>
      <c r="S6" s="108">
        <f>(M6+M7)/G6</f>
        <v>289.87406006146506</v>
      </c>
    </row>
    <row r="7" spans="1:21">
      <c r="A7" s="118" t="s">
        <v>724</v>
      </c>
      <c r="B7" s="103">
        <f>('RCV and ECV'!$B$13+'RCV and ECV'!$B$18+'RCV and ECV'!$B$23+'RCV and ECV'!$B$28+'RCV and ECV'!$B$33+'RCV and ECV'!$B$38+'RCV and ECV'!$B$43+'RCV and ECV'!$B$48)</f>
        <v>10315386540</v>
      </c>
      <c r="C7" s="103">
        <f>'RCV and ECV'!$G$13+'RCV and ECV'!$G$18+'RCV and ECV'!$G$23+'RCV and ECV'!$G$28+'RCV and ECV'!$G$33+'RCV and ECV'!$G$38+'RCV and ECV'!$G$43+'RCV and ECV'!$G$48</f>
        <v>11148583916.366035</v>
      </c>
      <c r="D7" s="103">
        <f>D15+D21+D27+D33+D39+D45+D51+D57</f>
        <v>5574291958.1830177</v>
      </c>
      <c r="E7" s="106">
        <f>E15+E21+E27+E33+E39+E45+E51+E57</f>
        <v>1488248755.434834</v>
      </c>
      <c r="F7" s="106">
        <f>F15+F21+F27+F33+F39+F45+F51+F57</f>
        <v>2787145979.0915089</v>
      </c>
      <c r="G7" s="145"/>
      <c r="H7" s="103"/>
      <c r="I7" s="103"/>
      <c r="J7" s="104"/>
      <c r="K7" s="103">
        <f>K15+K21+K27+K33+K39+K45+K51+K57</f>
        <v>61300.222148422501</v>
      </c>
      <c r="L7" s="103">
        <f>'Summary Costs'!D20/E8*E7</f>
        <v>42389.30632238133</v>
      </c>
      <c r="M7" s="103">
        <f>(('Summary Costs'!E13)*'Policy Allocations'!H17/(F6+F7)*F7)</f>
        <v>479339.22431057715</v>
      </c>
      <c r="N7" s="103"/>
      <c r="O7" s="103"/>
      <c r="P7" s="103">
        <f>$P$8*SUM(M7:O7)/$P$62</f>
        <v>75173.161974174975</v>
      </c>
      <c r="Q7" s="220">
        <f>SUM(K7:P7)</f>
        <v>658201.91475555603</v>
      </c>
      <c r="R7" s="112">
        <f>L7/E7/1000</f>
        <v>2.8482675471813912E-8</v>
      </c>
      <c r="S7" s="109"/>
    </row>
    <row r="8" spans="1:21">
      <c r="A8" s="119" t="s">
        <v>652</v>
      </c>
      <c r="B8" s="65">
        <f t="shared" ref="B8:J8" si="0">SUM(B5:B7)</f>
        <v>111595740261</v>
      </c>
      <c r="C8" s="65">
        <f t="shared" si="0"/>
        <v>127049524243</v>
      </c>
      <c r="D8" s="65">
        <f t="shared" si="0"/>
        <v>121475232284.81696</v>
      </c>
      <c r="E8" s="65">
        <f t="shared" si="0"/>
        <v>111611779938.09549</v>
      </c>
      <c r="F8" s="65">
        <f t="shared" si="0"/>
        <v>118688086305.72545</v>
      </c>
      <c r="G8" s="146">
        <f t="shared" si="0"/>
        <v>56901</v>
      </c>
      <c r="H8" s="65">
        <f t="shared" si="0"/>
        <v>56901</v>
      </c>
      <c r="I8" s="65">
        <f t="shared" si="0"/>
        <v>155883</v>
      </c>
      <c r="J8" s="120">
        <f t="shared" si="0"/>
        <v>155883</v>
      </c>
      <c r="K8" s="65">
        <f t="shared" ref="K8:Q8" si="1">SUM(K5:K7)</f>
        <v>1076354.0023655156</v>
      </c>
      <c r="L8" s="65">
        <f t="shared" si="1"/>
        <v>3179002.1068082848</v>
      </c>
      <c r="M8" s="65">
        <f>SUM(M5:M7)</f>
        <v>16494123.891557423</v>
      </c>
      <c r="N8" s="65">
        <f t="shared" si="1"/>
        <v>16494123.891557423</v>
      </c>
      <c r="O8" s="65">
        <f t="shared" si="1"/>
        <v>19224450.059772693</v>
      </c>
      <c r="P8" s="65">
        <f>'Summary Costs'!E18</f>
        <v>8188342.186469866</v>
      </c>
      <c r="Q8" s="221">
        <f t="shared" si="1"/>
        <v>64656396.138531201</v>
      </c>
      <c r="R8" s="101"/>
      <c r="S8" s="134"/>
    </row>
    <row r="9" spans="1:21">
      <c r="A9" s="118"/>
      <c r="B9" s="75"/>
      <c r="C9" s="75"/>
      <c r="D9" s="75"/>
      <c r="E9" s="75"/>
      <c r="F9" s="75"/>
      <c r="G9" s="144"/>
      <c r="H9" s="75"/>
      <c r="I9" s="75"/>
      <c r="J9" s="102"/>
      <c r="K9" s="75"/>
      <c r="L9" s="75"/>
      <c r="M9" s="75"/>
      <c r="N9" s="75"/>
      <c r="O9" s="75"/>
      <c r="P9" s="75"/>
      <c r="Q9" s="222"/>
      <c r="R9" s="75"/>
      <c r="S9" s="102"/>
    </row>
    <row r="10" spans="1:21">
      <c r="A10" s="121" t="s">
        <v>702</v>
      </c>
      <c r="B10" s="122">
        <f>'RCV and ECV'!$B$9</f>
        <v>51163243951</v>
      </c>
      <c r="C10" s="122">
        <f>'RCV and ECV'!$G$9</f>
        <v>63374831603</v>
      </c>
      <c r="D10" s="122">
        <f>D11+D14+D15</f>
        <v>63013119058</v>
      </c>
      <c r="E10" s="122">
        <f>E11+E14+E15</f>
        <v>62832262785.5</v>
      </c>
      <c r="F10" s="122">
        <f>F11+F14+F15</f>
        <v>62832262785.5</v>
      </c>
      <c r="G10" s="144">
        <f>+'Total Trips Model'!$K$12-'Rates Allocation (2)'!$J$10</f>
        <v>8847</v>
      </c>
      <c r="H10" s="75">
        <f>+'Total Trips Model'!$J$13-'Rates Allocation (2)'!$J$10</f>
        <v>35577</v>
      </c>
      <c r="I10" s="65">
        <f>'Total Trips Model'!$J$12</f>
        <v>88449</v>
      </c>
      <c r="J10" s="105">
        <f>'Total Trips Model'!J12</f>
        <v>88449</v>
      </c>
      <c r="K10" s="65">
        <f>paratransit*'Policy Allocations'!H36</f>
        <v>436096.60514802259</v>
      </c>
      <c r="L10" s="65">
        <f>L11+L14+L15</f>
        <v>1789630.950079127</v>
      </c>
      <c r="M10" s="65">
        <f>M11+M14+M15</f>
        <v>5629029.5874463832</v>
      </c>
      <c r="N10" s="65">
        <f>(H10*$S$5)+(((H17+H23+H29+H35+H41+H47+H53) *S5)*Cbd)</f>
        <v>11672729.815291891</v>
      </c>
      <c r="O10" s="65">
        <f>'Bus-Sum'!E8</f>
        <v>14118719.692915466</v>
      </c>
      <c r="P10" s="65">
        <f>$P$8*SUM(M10:O10)/$P$62</f>
        <v>4927568.2952108402</v>
      </c>
      <c r="Q10" s="221">
        <f t="shared" ref="Q10:Q57" si="2">SUM(K10:P10)</f>
        <v>38573774.946091726</v>
      </c>
      <c r="R10" s="75"/>
      <c r="S10" s="102"/>
      <c r="T10" s="834">
        <f>G10*S6+(G17+G23+G29+G35+G41+G47+G53)*S6*0.22</f>
        <v>5629029.5874463823</v>
      </c>
      <c r="U10" s="576" t="s">
        <v>3626</v>
      </c>
    </row>
    <row r="11" spans="1:21">
      <c r="A11" s="123" t="s">
        <v>703</v>
      </c>
      <c r="B11" s="124">
        <f>'RCV and ECV'!$B$10</f>
        <v>7834161500</v>
      </c>
      <c r="C11" s="124">
        <f>'RCV and ECV'!$G$10</f>
        <v>9704010682</v>
      </c>
      <c r="D11" s="124">
        <f>'RCV and ECV'!$G$10</f>
        <v>9704010682</v>
      </c>
      <c r="E11" s="124">
        <f>C11</f>
        <v>9704010682</v>
      </c>
      <c r="F11" s="124">
        <f>'RCV and ECV'!$G$10</f>
        <v>9704010682</v>
      </c>
      <c r="G11" s="144"/>
      <c r="H11" s="75"/>
      <c r="I11" s="75"/>
      <c r="J11" s="102"/>
      <c r="K11" s="75">
        <f>$K$10*D11/$D$10</f>
        <v>67158.810387486708</v>
      </c>
      <c r="L11" s="75">
        <f>E11*$R$5*1000</f>
        <v>276396.18703042157</v>
      </c>
      <c r="M11" s="75">
        <f>M8*Cbd</f>
        <v>3628707.256142633</v>
      </c>
      <c r="N11" s="835">
        <f>N10*(1-'Policy Allocations'!H19)</f>
        <v>10505456.833762702</v>
      </c>
      <c r="O11" s="75">
        <f>(O10*'Policy Allocations'!H20)</f>
        <v>7059359.8464577328</v>
      </c>
      <c r="P11" s="75">
        <f>$P$8*SUM(M11:O11)/$P$62</f>
        <v>3323709.2373636151</v>
      </c>
      <c r="Q11" s="219">
        <f t="shared" si="2"/>
        <v>24860788.17114459</v>
      </c>
      <c r="R11" s="75"/>
      <c r="S11" s="102"/>
      <c r="T11" s="6">
        <f>Cbd</f>
        <v>0.22</v>
      </c>
    </row>
    <row r="12" spans="1:21" outlineLevel="1">
      <c r="A12" s="123" t="s">
        <v>704</v>
      </c>
      <c r="B12" s="124">
        <f>'RCV and ECV'!$B$11</f>
        <v>3814947400</v>
      </c>
      <c r="C12" s="124">
        <f>'RCV and ECV'!$G$11</f>
        <v>4725494914</v>
      </c>
      <c r="D12" s="124">
        <f>'RCV and ECV'!$G$11</f>
        <v>4725494914</v>
      </c>
      <c r="E12" s="124">
        <f>C12</f>
        <v>4725494914</v>
      </c>
      <c r="F12" s="124">
        <f>'RCV and ECV'!$G$11</f>
        <v>4725494914</v>
      </c>
      <c r="G12" s="144"/>
      <c r="H12" s="75"/>
      <c r="I12" s="75"/>
      <c r="J12" s="102"/>
      <c r="K12" s="75">
        <f>$K$10*D12/$D$10</f>
        <v>32703.861044282272</v>
      </c>
      <c r="L12" s="75">
        <f>E12*$R$5*1000</f>
        <v>134594.73807916918</v>
      </c>
      <c r="M12" s="75">
        <f>(((G10*$S$6)*(1-Cbd))/($F$12+$F$13+$F$15))*F12</f>
        <v>177918.76503902103</v>
      </c>
      <c r="N12" s="75">
        <f>($N$10-$N$11)*(F12/SUM($F$12,$F13,$F$15))</f>
        <v>103823.1509427433</v>
      </c>
      <c r="O12" s="75">
        <f>($O$10-$O$11)*F12/($F$12+$F$13+$F$15)</f>
        <v>627895.0978011603</v>
      </c>
      <c r="P12" s="75">
        <f>$P$8*SUM(M12:O12)/$P$62</f>
        <v>142655.32029672401</v>
      </c>
      <c r="Q12" s="219">
        <f t="shared" si="2"/>
        <v>1219590.9332031002</v>
      </c>
      <c r="R12" s="75"/>
      <c r="S12" s="102"/>
    </row>
    <row r="13" spans="1:21" outlineLevel="1">
      <c r="A13" s="123" t="s">
        <v>705</v>
      </c>
      <c r="B13" s="124">
        <f>'RCV and ECV'!$B$12</f>
        <v>38930105501</v>
      </c>
      <c r="C13" s="124">
        <f>'RCV and ECV'!$G$12</f>
        <v>48221900917</v>
      </c>
      <c r="D13" s="124">
        <f>'RCV and ECV'!$G$12</f>
        <v>48221900917</v>
      </c>
      <c r="E13" s="124">
        <f>C13</f>
        <v>48221900917</v>
      </c>
      <c r="F13" s="124">
        <f>'RCV and ECV'!$G$12</f>
        <v>48221900917</v>
      </c>
      <c r="G13" s="144"/>
      <c r="H13" s="75"/>
      <c r="I13" s="75"/>
      <c r="J13" s="102"/>
      <c r="K13" s="75">
        <f>$K$10*D13/$D$10</f>
        <v>333730.61987824534</v>
      </c>
      <c r="L13" s="75">
        <f>E13*$R$6*1000</f>
        <v>1373488.754452877</v>
      </c>
      <c r="M13" s="75">
        <f>(((G10*$S$6)*(1-Cbd))/($F$12+$F$13+$F$15))*F13</f>
        <v>1815594.1790495547</v>
      </c>
      <c r="N13" s="75">
        <f>($N$10-$N$11)*(F13/SUM($F$12,$F13,$F$15))</f>
        <v>1059476.2641303528</v>
      </c>
      <c r="O13" s="75">
        <f>($O$10-$O$11)*F13/($F$12+$F$13+$F$15)</f>
        <v>6407433.6642990578</v>
      </c>
      <c r="P13" s="75">
        <f>$P$8*SUM(M13:O13)/$P$62</f>
        <v>1455743.9687959689</v>
      </c>
      <c r="Q13" s="219">
        <f t="shared" si="2"/>
        <v>12445467.450606056</v>
      </c>
      <c r="R13" s="75"/>
      <c r="S13" s="102"/>
    </row>
    <row r="14" spans="1:21">
      <c r="A14" s="123" t="s">
        <v>711</v>
      </c>
      <c r="B14" s="124">
        <f>B13+B12</f>
        <v>42745052901</v>
      </c>
      <c r="C14" s="124">
        <f>C13+C12</f>
        <v>52947395831</v>
      </c>
      <c r="D14" s="124">
        <f>D13+D12</f>
        <v>52947395831</v>
      </c>
      <c r="E14" s="124">
        <f>E13+E12</f>
        <v>52947395831</v>
      </c>
      <c r="F14" s="124">
        <f>F13+F12</f>
        <v>52947395831</v>
      </c>
      <c r="G14" s="144"/>
      <c r="H14" s="75"/>
      <c r="I14" s="75"/>
      <c r="J14" s="102"/>
      <c r="K14" s="124">
        <f t="shared" ref="K14:Q14" si="3">K13+K12</f>
        <v>366434.48092252761</v>
      </c>
      <c r="L14" s="124">
        <f>L13+L12</f>
        <v>1508083.492532046</v>
      </c>
      <c r="M14" s="124">
        <f t="shared" si="3"/>
        <v>1993512.9440885759</v>
      </c>
      <c r="N14" s="124">
        <f t="shared" si="3"/>
        <v>1163299.4150730961</v>
      </c>
      <c r="O14" s="124">
        <f t="shared" si="3"/>
        <v>7035328.7621002179</v>
      </c>
      <c r="P14" s="124">
        <f t="shared" si="3"/>
        <v>1598399.289092693</v>
      </c>
      <c r="Q14" s="219">
        <f t="shared" si="3"/>
        <v>13665058.383809157</v>
      </c>
      <c r="R14" s="75"/>
      <c r="S14" s="102"/>
      <c r="T14" s="834"/>
    </row>
    <row r="15" spans="1:21">
      <c r="A15" s="123" t="s">
        <v>706</v>
      </c>
      <c r="B15" s="124">
        <f>'RCV and ECV'!$B$13</f>
        <v>584029550</v>
      </c>
      <c r="C15" s="124">
        <f>'RCV and ECV'!$G$13</f>
        <v>723425090</v>
      </c>
      <c r="D15" s="124">
        <f>C15*(1-'Policy Allocations'!H32)</f>
        <v>361712545</v>
      </c>
      <c r="E15" s="124">
        <f>C15*(1-'Policy Allocations'!H28)</f>
        <v>180856272.5</v>
      </c>
      <c r="F15" s="124">
        <f>C15*(1-'Policy Allocations'!H21)</f>
        <v>180856272.5</v>
      </c>
      <c r="G15" s="144"/>
      <c r="H15" s="75"/>
      <c r="I15" s="75"/>
      <c r="J15" s="102"/>
      <c r="K15" s="75">
        <f>$K$10*D15/$D$10</f>
        <v>2503.3138380082273</v>
      </c>
      <c r="L15" s="75">
        <f>E15*$R$7*1000</f>
        <v>5151.2705166594424</v>
      </c>
      <c r="M15" s="75">
        <f>(((G10*$S$6)*(1-Cbd))/($F$12+$F$13+$F$15))*(F15)</f>
        <v>6809.3872151738524</v>
      </c>
      <c r="N15" s="75">
        <f>($N$10-$N$11)*(F15/SUM($F$12,$F13,$F$15))</f>
        <v>3973.5664560931987</v>
      </c>
      <c r="O15" s="75">
        <f>($O$10-$O$11)*F15/($F$12+$F$13+$F$15)</f>
        <v>24031.08435751473</v>
      </c>
      <c r="P15" s="75">
        <f>$P$8*SUM(M15:O15)/$P$62</f>
        <v>5459.7687545324279</v>
      </c>
      <c r="Q15" s="219">
        <f t="shared" si="2"/>
        <v>47928.391137981882</v>
      </c>
      <c r="R15" s="75"/>
      <c r="S15" s="102"/>
    </row>
    <row r="16" spans="1:21">
      <c r="A16" s="121"/>
      <c r="B16" s="122"/>
      <c r="C16" s="125"/>
      <c r="D16" s="122"/>
      <c r="E16" s="125"/>
      <c r="F16" s="126"/>
      <c r="G16" s="144"/>
      <c r="H16" s="75"/>
      <c r="I16" s="75"/>
      <c r="J16" s="102"/>
      <c r="K16" s="75"/>
      <c r="L16" s="75"/>
      <c r="M16" s="75"/>
      <c r="N16" s="75"/>
      <c r="O16" s="75"/>
      <c r="P16" s="75"/>
      <c r="Q16" s="219"/>
      <c r="R16" s="65"/>
      <c r="S16" s="102"/>
    </row>
    <row r="17" spans="1:19">
      <c r="A17" s="121" t="s">
        <v>707</v>
      </c>
      <c r="B17" s="122">
        <f>'RCV and ECV'!$B$15</f>
        <v>21117106500</v>
      </c>
      <c r="C17" s="122">
        <f>'RCV and ECV'!$G$15</f>
        <v>21472720374.999996</v>
      </c>
      <c r="D17" s="122">
        <f>D20+D21</f>
        <v>21311922368.109203</v>
      </c>
      <c r="E17" s="122">
        <f>E20+E21</f>
        <v>21231523364.663807</v>
      </c>
      <c r="F17" s="122">
        <f>F20+F21</f>
        <v>21231523364.663807</v>
      </c>
      <c r="G17" s="146">
        <f>'Total Trips Model'!$K$11-(J17)</f>
        <v>17511</v>
      </c>
      <c r="H17" s="65">
        <f>'Total Trips Model'!I13-(J17)</f>
        <v>12273</v>
      </c>
      <c r="I17" s="65">
        <f>'Total Trips Model'!$I$11</f>
        <v>24369</v>
      </c>
      <c r="J17" s="105">
        <f>'Total Trips Model'!I11</f>
        <v>24369</v>
      </c>
      <c r="K17" s="65">
        <f>paratransit*'Policy Allocations'!H37</f>
        <v>224351.46471716755</v>
      </c>
      <c r="L17" s="65">
        <f>SUM(L20:L21)</f>
        <v>604730.58976795373</v>
      </c>
      <c r="M17" s="65">
        <f>(G17*$S$6*(1-Cbd))</f>
        <v>3959268.0392743256</v>
      </c>
      <c r="N17" s="65">
        <f>(H17*$S$5)*(1-Cbd)</f>
        <v>2774946.9845248014</v>
      </c>
      <c r="O17" s="65">
        <f>'Bus-Sum'!E9</f>
        <v>2485312.917786072</v>
      </c>
      <c r="P17" s="65">
        <f>$P$8*SUM(M17:O17)/$P$62</f>
        <v>1445867.6280353027</v>
      </c>
      <c r="Q17" s="221">
        <f t="shared" si="2"/>
        <v>11494477.624105625</v>
      </c>
      <c r="R17" s="75"/>
      <c r="S17" s="102"/>
    </row>
    <row r="18" spans="1:19" outlineLevel="1">
      <c r="A18" s="123" t="s">
        <v>704</v>
      </c>
      <c r="B18" s="124">
        <f>'RCV and ECV'!$B$16</f>
        <v>3812435000</v>
      </c>
      <c r="C18" s="124">
        <f>'RCV and ECV'!$G$16</f>
        <v>3876636730.645987</v>
      </c>
      <c r="D18" s="124">
        <f>'RCV and ECV'!$G$16</f>
        <v>3876636730.645987</v>
      </c>
      <c r="E18" s="124">
        <f>C18</f>
        <v>3876636730.645987</v>
      </c>
      <c r="F18" s="124">
        <f>'RCV and ECV'!$G$16</f>
        <v>3876636730.645987</v>
      </c>
      <c r="G18" s="144"/>
      <c r="H18" s="75"/>
      <c r="I18" s="75"/>
      <c r="J18" s="102"/>
      <c r="K18" s="75">
        <f>$K$17*D18/$D$17</f>
        <v>40809.510924187991</v>
      </c>
      <c r="L18" s="75">
        <f>E18*$R$5*1000</f>
        <v>110416.98592110333</v>
      </c>
      <c r="M18" s="75">
        <f>$M$17*($F18/$F$17)</f>
        <v>722917.69384144747</v>
      </c>
      <c r="N18" s="75">
        <f>$N$17*F18/$F$17</f>
        <v>506674.02527074894</v>
      </c>
      <c r="O18" s="75">
        <f>$O$17*F18/$F$17</f>
        <v>453790.11099475092</v>
      </c>
      <c r="P18" s="75">
        <f>$P$8*SUM(M18:O18)/$P$62</f>
        <v>263999.12329523975</v>
      </c>
      <c r="Q18" s="219">
        <f t="shared" si="2"/>
        <v>2098607.4502474782</v>
      </c>
      <c r="R18" s="75"/>
      <c r="S18" s="102"/>
    </row>
    <row r="19" spans="1:19" outlineLevel="1">
      <c r="A19" s="123" t="s">
        <v>705</v>
      </c>
      <c r="B19" s="124">
        <f>'RCV and ECV'!$B$17</f>
        <v>16988401500</v>
      </c>
      <c r="C19" s="124">
        <f>'RCV and ECV'!$G$17</f>
        <v>17274487630.572422</v>
      </c>
      <c r="D19" s="124">
        <f>'RCV and ECV'!$G$17</f>
        <v>17274487630.572422</v>
      </c>
      <c r="E19" s="124">
        <f>C19</f>
        <v>17274487630.572422</v>
      </c>
      <c r="F19" s="124">
        <f>'RCV and ECV'!$G$17</f>
        <v>17274487630.572422</v>
      </c>
      <c r="G19" s="144"/>
      <c r="H19" s="75"/>
      <c r="I19" s="75"/>
      <c r="J19" s="102"/>
      <c r="K19" s="75">
        <f>$K$17*D19/$D$17</f>
        <v>181849.22670123991</v>
      </c>
      <c r="L19" s="75">
        <f>E19*$R$6*1000</f>
        <v>492023.62512345798</v>
      </c>
      <c r="M19" s="75">
        <f>$M$17*($F19/$F$17)</f>
        <v>3221357.4879132588</v>
      </c>
      <c r="N19" s="75">
        <f>$N$17*F19/$F$17</f>
        <v>2257764.8591833375</v>
      </c>
      <c r="O19" s="75">
        <f>$O$17*F19/$F$17</f>
        <v>2022111.4857849095</v>
      </c>
      <c r="P19" s="75">
        <f>$P$8*SUM(M19:O19)/$P$62</f>
        <v>1176393.329246934</v>
      </c>
      <c r="Q19" s="219">
        <f t="shared" si="2"/>
        <v>9351500.0139531381</v>
      </c>
      <c r="R19" s="75"/>
      <c r="S19" s="102"/>
    </row>
    <row r="20" spans="1:19">
      <c r="A20" s="123" t="s">
        <v>711</v>
      </c>
      <c r="B20" s="124">
        <f>B19+B18</f>
        <v>20800836500</v>
      </c>
      <c r="C20" s="124">
        <f>C19+C18</f>
        <v>21151124361.21841</v>
      </c>
      <c r="D20" s="124">
        <f>D19+D18</f>
        <v>21151124361.21841</v>
      </c>
      <c r="E20" s="124">
        <f>E19+E18</f>
        <v>21151124361.21841</v>
      </c>
      <c r="F20" s="124">
        <f>F19+F18</f>
        <v>21151124361.21841</v>
      </c>
      <c r="G20" s="144"/>
      <c r="H20" s="75"/>
      <c r="I20" s="75"/>
      <c r="J20" s="102"/>
      <c r="K20" s="75">
        <f>$K$17*D20/$D$17</f>
        <v>222658.73762542789</v>
      </c>
      <c r="L20" s="124">
        <f t="shared" ref="L20:Q20" si="4">L19+L18</f>
        <v>602440.61104456126</v>
      </c>
      <c r="M20" s="124">
        <f t="shared" si="4"/>
        <v>3944275.1817547064</v>
      </c>
      <c r="N20" s="124">
        <f t="shared" si="4"/>
        <v>2764438.8844540864</v>
      </c>
      <c r="O20" s="124">
        <f t="shared" si="4"/>
        <v>2475901.5967796603</v>
      </c>
      <c r="P20" s="124">
        <f t="shared" si="4"/>
        <v>1440392.4525421737</v>
      </c>
      <c r="Q20" s="219">
        <f t="shared" si="4"/>
        <v>11450107.464200616</v>
      </c>
      <c r="R20" s="75"/>
      <c r="S20" s="102"/>
    </row>
    <row r="21" spans="1:19">
      <c r="A21" s="123" t="s">
        <v>706</v>
      </c>
      <c r="B21" s="124">
        <f>'RCV and ECV'!$B$18</f>
        <v>316270000</v>
      </c>
      <c r="C21" s="124">
        <f>'RCV and ECV'!$G$18</f>
        <v>321596013.78158742</v>
      </c>
      <c r="D21" s="124">
        <f>C21*(1-'Policy Allocations'!H32)</f>
        <v>160798006.89079371</v>
      </c>
      <c r="E21" s="124">
        <f>C21*(1-'Policy Allocations'!H28)</f>
        <v>80399003.445396855</v>
      </c>
      <c r="F21" s="124">
        <f>C21*(1-'Policy Allocations'!H21)</f>
        <v>80399003.445396855</v>
      </c>
      <c r="G21" s="144"/>
      <c r="H21" s="75"/>
      <c r="I21" s="75"/>
      <c r="J21" s="102"/>
      <c r="K21" s="75">
        <f>$K$17*D21/$D$17</f>
        <v>1692.7270917396538</v>
      </c>
      <c r="L21" s="75">
        <f>E21*$R$7*1000</f>
        <v>2289.9787233924872</v>
      </c>
      <c r="M21" s="75">
        <f>$M$17*($F21/$F$17)</f>
        <v>14992.857519618996</v>
      </c>
      <c r="N21" s="75">
        <f>$N$17*F21/$F$17</f>
        <v>10508.100070714632</v>
      </c>
      <c r="O21" s="75">
        <f>$O$17*F21/$F$17</f>
        <v>9411.3210064112482</v>
      </c>
      <c r="P21" s="75">
        <f>$P$8*SUM(M21:O21)/$P$62</f>
        <v>5475.1754931287669</v>
      </c>
      <c r="Q21" s="219">
        <f t="shared" si="2"/>
        <v>44370.159905005785</v>
      </c>
      <c r="R21" s="75"/>
      <c r="S21" s="102"/>
    </row>
    <row r="22" spans="1:19">
      <c r="A22" s="121"/>
      <c r="B22" s="122"/>
      <c r="C22" s="122"/>
      <c r="D22" s="122"/>
      <c r="E22" s="122"/>
      <c r="F22" s="122"/>
      <c r="G22" s="144"/>
      <c r="H22" s="75"/>
      <c r="I22" s="75"/>
      <c r="J22" s="102"/>
      <c r="K22" s="75"/>
      <c r="L22" s="75"/>
      <c r="M22" s="75"/>
      <c r="N22" s="75"/>
      <c r="O22" s="75"/>
      <c r="P22" s="75"/>
      <c r="Q22" s="219"/>
      <c r="R22" s="75"/>
      <c r="S22" s="102"/>
    </row>
    <row r="23" spans="1:19">
      <c r="A23" s="121" t="s">
        <v>708</v>
      </c>
      <c r="B23" s="122">
        <f>'RCV and ECV'!$B$20</f>
        <v>7980910760</v>
      </c>
      <c r="C23" s="122">
        <f>'RCV and ECV'!$G$20</f>
        <v>8129557067</v>
      </c>
      <c r="D23" s="122">
        <f>D26+D27</f>
        <v>7728339769.1972961</v>
      </c>
      <c r="E23" s="122">
        <f>E26+E27</f>
        <v>7527731120.2959433</v>
      </c>
      <c r="F23" s="122">
        <f>F26+F27</f>
        <v>7527731120.2959433</v>
      </c>
      <c r="G23" s="146">
        <f>'Total Trips Model'!$K$10-(J23)</f>
        <v>9969</v>
      </c>
      <c r="H23" s="65">
        <f>'Total Trips Model'!H13-(J23)</f>
        <v>2829</v>
      </c>
      <c r="I23" s="65">
        <f>'Total Trips Model'!$H$10</f>
        <v>7497</v>
      </c>
      <c r="J23" s="105">
        <f>'Total Trips Model'!H10</f>
        <v>7497</v>
      </c>
      <c r="K23" s="65">
        <f>paratransit*'Policy Allocations'!H38</f>
        <v>91758.968025316834</v>
      </c>
      <c r="L23" s="65">
        <f>SUM(L26:L27)</f>
        <v>214409.92253846355</v>
      </c>
      <c r="M23" s="65">
        <f>(G23*$S$6)*(1-Cbd)</f>
        <v>2254008.5137071414</v>
      </c>
      <c r="N23" s="65">
        <f>(H23*$S$5)*(1-Cbd)</f>
        <v>639641.89841283008</v>
      </c>
      <c r="O23" s="65">
        <f>'Bus-Sum'!E10</f>
        <v>792816.92872105248</v>
      </c>
      <c r="P23" s="65">
        <f>$P$8*SUM(M23:O23)/$P$62</f>
        <v>578136.30195636256</v>
      </c>
      <c r="Q23" s="221">
        <f t="shared" si="2"/>
        <v>4570772.5333611667</v>
      </c>
      <c r="R23" s="75"/>
      <c r="S23" s="102"/>
    </row>
    <row r="24" spans="1:19" outlineLevel="1">
      <c r="A24" s="123" t="s">
        <v>704</v>
      </c>
      <c r="B24" s="124">
        <f>'RCV and ECV'!$B$21</f>
        <v>1171041500</v>
      </c>
      <c r="C24" s="124">
        <f>'RCV and ECV'!$G$21</f>
        <v>1192852418.5221288</v>
      </c>
      <c r="D24" s="124">
        <f>'RCV and ECV'!$G$21</f>
        <v>1192852418.5221288</v>
      </c>
      <c r="E24" s="124">
        <f>C24</f>
        <v>1192852418.5221288</v>
      </c>
      <c r="F24" s="124">
        <f>'RCV and ECV'!$G$21</f>
        <v>1192852418.5221288</v>
      </c>
      <c r="G24" s="144"/>
      <c r="H24" s="75"/>
      <c r="I24" s="75"/>
      <c r="J24" s="102"/>
      <c r="K24" s="75">
        <f>$K$23*D24/$D$23</f>
        <v>14162.796952373434</v>
      </c>
      <c r="L24" s="75">
        <f>E24*$R$5*1000</f>
        <v>33975.628322534139</v>
      </c>
      <c r="M24" s="75">
        <f>$M$23*($F24/$F$23)</f>
        <v>357172.62797762221</v>
      </c>
      <c r="N24" s="75">
        <f>$N$23*F24/$F$23</f>
        <v>101358.3473315973</v>
      </c>
      <c r="O24" s="75">
        <f>$O$23*F24/$F$23</f>
        <v>125630.6283735881</v>
      </c>
      <c r="P24" s="75">
        <f>$P$8*SUM(M24:O24)/$P$62</f>
        <v>91612.103966457114</v>
      </c>
      <c r="Q24" s="219">
        <f t="shared" si="2"/>
        <v>723912.13292417221</v>
      </c>
      <c r="R24" s="75"/>
      <c r="S24" s="102"/>
    </row>
    <row r="25" spans="1:19" outlineLevel="1">
      <c r="A25" s="123" t="s">
        <v>705</v>
      </c>
      <c r="B25" s="124">
        <f>'RCV and ECV'!$B$22</f>
        <v>6022106920</v>
      </c>
      <c r="C25" s="124">
        <f>'RCV and ECV'!$G$22</f>
        <v>6134270052.8724623</v>
      </c>
      <c r="D25" s="124">
        <f>'RCV and ECV'!$G$22</f>
        <v>6134270052.8724623</v>
      </c>
      <c r="E25" s="124">
        <f>C25</f>
        <v>6134270052.8724623</v>
      </c>
      <c r="F25" s="124">
        <f>'RCV and ECV'!$G$22</f>
        <v>6134270052.8724623</v>
      </c>
      <c r="G25" s="144"/>
      <c r="H25" s="75"/>
      <c r="I25" s="75"/>
      <c r="J25" s="102"/>
      <c r="K25" s="75">
        <f>$K$23*D25/$D$23</f>
        <v>72832.497852076936</v>
      </c>
      <c r="L25" s="75">
        <f>E25*$R$6*1000</f>
        <v>174720.42317243313</v>
      </c>
      <c r="M25" s="75">
        <f>$M$23*($F25/$F$23)</f>
        <v>1836768.1713915558</v>
      </c>
      <c r="N25" s="75">
        <f>$N$23*F25/$F$23</f>
        <v>521237.55209817545</v>
      </c>
      <c r="O25" s="75">
        <f>$O$23*F25/$F$23</f>
        <v>646058.29639046371</v>
      </c>
      <c r="P25" s="75">
        <f>$P$8*SUM(M25:O25)/$P$62</f>
        <v>471117.27915036387</v>
      </c>
      <c r="Q25" s="219">
        <f t="shared" si="2"/>
        <v>3722734.2200550688</v>
      </c>
      <c r="R25" s="75"/>
      <c r="S25" s="102"/>
    </row>
    <row r="26" spans="1:19">
      <c r="A26" s="123" t="s">
        <v>711</v>
      </c>
      <c r="B26" s="124">
        <f>B25+B24</f>
        <v>7193148420</v>
      </c>
      <c r="C26" s="124">
        <f>C25+C24</f>
        <v>7327122471.3945913</v>
      </c>
      <c r="D26" s="124">
        <f>D25+D24</f>
        <v>7327122471.3945913</v>
      </c>
      <c r="E26" s="124">
        <f>E25+E24</f>
        <v>7327122471.3945913</v>
      </c>
      <c r="F26" s="124">
        <f>F25+F24</f>
        <v>7327122471.3945913</v>
      </c>
      <c r="G26" s="144"/>
      <c r="H26" s="75"/>
      <c r="I26" s="75"/>
      <c r="J26" s="102"/>
      <c r="K26" s="124">
        <f>K25+K24</f>
        <v>86995.294804450372</v>
      </c>
      <c r="L26" s="124">
        <f t="shared" ref="L26:Q26" si="5">L25+L24</f>
        <v>208696.05149496728</v>
      </c>
      <c r="M26" s="124">
        <f t="shared" si="5"/>
        <v>2193940.7993691778</v>
      </c>
      <c r="N26" s="124">
        <f t="shared" si="5"/>
        <v>622595.89942977275</v>
      </c>
      <c r="O26" s="124">
        <f t="shared" si="5"/>
        <v>771688.9247640518</v>
      </c>
      <c r="P26" s="124">
        <f t="shared" si="5"/>
        <v>562729.38311682094</v>
      </c>
      <c r="Q26" s="219">
        <f t="shared" si="5"/>
        <v>4446646.3529792409</v>
      </c>
      <c r="R26" s="75"/>
      <c r="S26" s="102"/>
    </row>
    <row r="27" spans="1:19">
      <c r="A27" s="123" t="s">
        <v>706</v>
      </c>
      <c r="B27" s="124">
        <f>'RCV and ECV'!$B$23</f>
        <v>787762340</v>
      </c>
      <c r="C27" s="124">
        <f>'RCV and ECV'!$G$23</f>
        <v>802434595.60540891</v>
      </c>
      <c r="D27" s="124">
        <f>C27*(1-'Policy Allocations'!H32)</f>
        <v>401217297.80270445</v>
      </c>
      <c r="E27" s="124">
        <f>C27*(1-'Policy Allocations'!H28)</f>
        <v>200608648.90135223</v>
      </c>
      <c r="F27" s="124">
        <f>C27*(1-'Policy Allocations'!H21)</f>
        <v>200608648.90135223</v>
      </c>
      <c r="G27" s="144"/>
      <c r="H27" s="75"/>
      <c r="I27" s="75"/>
      <c r="J27" s="102"/>
      <c r="K27" s="75">
        <f>$K$23*D27/$D$23</f>
        <v>4763.6732208664525</v>
      </c>
      <c r="L27" s="75">
        <f>E27*$R$7*1000</f>
        <v>5713.8710434962741</v>
      </c>
      <c r="M27" s="75">
        <f>$M$23*($F27/$F$23)</f>
        <v>60067.714337963502</v>
      </c>
      <c r="N27" s="75">
        <f>$N$23*F27/$F$23</f>
        <v>17045.998983057354</v>
      </c>
      <c r="O27" s="75">
        <f>$O$23*F27/$F$23</f>
        <v>21128.003957000699</v>
      </c>
      <c r="P27" s="75">
        <f>$P$8*SUM(M27:O27)/$P$62</f>
        <v>15406.918839541457</v>
      </c>
      <c r="Q27" s="219">
        <f t="shared" si="2"/>
        <v>124126.18038192573</v>
      </c>
      <c r="R27" s="75"/>
      <c r="S27" s="102"/>
    </row>
    <row r="28" spans="1:19">
      <c r="A28" s="123"/>
      <c r="B28" s="122"/>
      <c r="C28" s="122"/>
      <c r="D28" s="122"/>
      <c r="E28" s="122"/>
      <c r="F28" s="122"/>
      <c r="G28" s="144"/>
      <c r="H28" s="75"/>
      <c r="I28" s="75"/>
      <c r="J28" s="102"/>
      <c r="K28" s="75"/>
      <c r="L28" s="75"/>
      <c r="M28" s="75"/>
      <c r="N28" s="75"/>
      <c r="O28" s="75"/>
      <c r="P28" s="75"/>
      <c r="Q28" s="219"/>
      <c r="R28" s="75"/>
      <c r="S28" s="102"/>
    </row>
    <row r="29" spans="1:19">
      <c r="A29" s="121" t="s">
        <v>709</v>
      </c>
      <c r="B29" s="122">
        <f>'RCV and ECV'!$B$25</f>
        <v>9980715800</v>
      </c>
      <c r="C29" s="122">
        <f>'RCV and ECV'!$G$25</f>
        <v>10072475598</v>
      </c>
      <c r="D29" s="122">
        <f>D32+D33</f>
        <v>9768818419.8146057</v>
      </c>
      <c r="E29" s="122">
        <f>E32+E33</f>
        <v>9616989830.7219105</v>
      </c>
      <c r="F29" s="122">
        <f>F32+F33</f>
        <v>9616989830.7219105</v>
      </c>
      <c r="G29" s="146">
        <f>'Total Trips Model'!$K$9-(J29)</f>
        <v>11874</v>
      </c>
      <c r="H29" s="65">
        <f>'Total Trips Model'!G13-(J29)</f>
        <v>5127</v>
      </c>
      <c r="I29" s="65">
        <f>'Total Trips Model'!$G$9</f>
        <v>8658</v>
      </c>
      <c r="J29" s="105">
        <f>'Total Trips Model'!G9</f>
        <v>8658</v>
      </c>
      <c r="K29" s="65">
        <f>paratransit*'Policy Allocations'!H39</f>
        <v>118108.92628898955</v>
      </c>
      <c r="L29" s="65">
        <f>SUM(L32:L33)</f>
        <v>273917.6003641868</v>
      </c>
      <c r="M29" s="65">
        <f>(G29*$S$6)*(1-Cbd)</f>
        <v>2684732.3795524724</v>
      </c>
      <c r="N29" s="65">
        <f>(H29*$S$5)*(1-Cbd)</f>
        <v>1159223.7586294026</v>
      </c>
      <c r="O29" s="65">
        <f>'Bus-Sum'!E11</f>
        <v>1030595.3735086487</v>
      </c>
      <c r="P29" s="65">
        <f>$P$8*SUM(M29:O29)/$P$62</f>
        <v>764459.55547828798</v>
      </c>
      <c r="Q29" s="221">
        <f t="shared" si="2"/>
        <v>6031037.5938219875</v>
      </c>
      <c r="R29" s="75"/>
      <c r="S29" s="102"/>
    </row>
    <row r="30" spans="1:19" outlineLevel="1">
      <c r="A30" s="123" t="s">
        <v>704</v>
      </c>
      <c r="B30" s="124">
        <f>'RCV and ECV'!$B$26</f>
        <v>1087439500</v>
      </c>
      <c r="C30" s="124">
        <f>'RCV and ECV'!$G$26</f>
        <v>1097437102.4622624</v>
      </c>
      <c r="D30" s="124">
        <f>'RCV and ECV'!$G$26</f>
        <v>1097437102.4622624</v>
      </c>
      <c r="E30" s="124">
        <f>C30</f>
        <v>1097437102.4622624</v>
      </c>
      <c r="F30" s="124">
        <f>'RCV and ECV'!$G$26</f>
        <v>1097437102.4622624</v>
      </c>
      <c r="G30" s="144"/>
      <c r="H30" s="75"/>
      <c r="I30" s="75"/>
      <c r="J30" s="102"/>
      <c r="K30" s="75">
        <f>$K$29*D30/$D$29</f>
        <v>13268.454000394606</v>
      </c>
      <c r="L30" s="75">
        <f>E30*$R$5*1000</f>
        <v>31257.944840160413</v>
      </c>
      <c r="M30" s="75">
        <f>$M$29*($F30/$F$29)</f>
        <v>306366.64646254602</v>
      </c>
      <c r="N30" s="75">
        <f>$N$29*F30/$F$29</f>
        <v>132284.13309865873</v>
      </c>
      <c r="O30" s="75">
        <f>$O$29*F30/$F$29</f>
        <v>117605.78106272612</v>
      </c>
      <c r="P30" s="75">
        <f>$P$8*SUM(M30:O30)/$P$62</f>
        <v>87235.849707735935</v>
      </c>
      <c r="Q30" s="219">
        <f t="shared" si="2"/>
        <v>688018.80917222193</v>
      </c>
      <c r="R30" s="75"/>
      <c r="S30" s="102"/>
    </row>
    <row r="31" spans="1:19" outlineLevel="1">
      <c r="A31" s="123" t="s">
        <v>705</v>
      </c>
      <c r="B31" s="124">
        <f>'RCV and ECV'!$B$27</f>
        <v>8291494550</v>
      </c>
      <c r="C31" s="124">
        <f>'RCV and ECV'!$G$27</f>
        <v>8367724139.1669502</v>
      </c>
      <c r="D31" s="124">
        <f>'RCV and ECV'!$G$27</f>
        <v>8367724139.1669502</v>
      </c>
      <c r="E31" s="124">
        <f>C31</f>
        <v>8367724139.1669502</v>
      </c>
      <c r="F31" s="124">
        <f>'RCV and ECV'!$G$27</f>
        <v>8367724139.1669502</v>
      </c>
      <c r="G31" s="144"/>
      <c r="H31" s="75"/>
      <c r="I31" s="75"/>
      <c r="J31" s="102"/>
      <c r="K31" s="75">
        <f>$K$29*D31/$D$29</f>
        <v>101169.13541507142</v>
      </c>
      <c r="L31" s="75">
        <f>E31*$R$6*1000</f>
        <v>238335.17109355569</v>
      </c>
      <c r="M31" s="75">
        <f>$M$29*($F31/$F$29)</f>
        <v>2335980.4195506759</v>
      </c>
      <c r="N31" s="75">
        <f>$N$29*F31/$F$29</f>
        <v>1008638.3367893139</v>
      </c>
      <c r="O31" s="75">
        <f>$O$29*F31/$F$29</f>
        <v>896719.02917825466</v>
      </c>
      <c r="P31" s="75">
        <f>$P$8*SUM(M31:O31)/$P$62</f>
        <v>665154.7717517264</v>
      </c>
      <c r="Q31" s="219">
        <f t="shared" si="2"/>
        <v>5245996.8637785977</v>
      </c>
      <c r="R31" s="75"/>
      <c r="S31" s="102"/>
    </row>
    <row r="32" spans="1:19">
      <c r="A32" s="123" t="s">
        <v>711</v>
      </c>
      <c r="B32" s="124">
        <f>B31+B30</f>
        <v>9378934050</v>
      </c>
      <c r="C32" s="124">
        <f>C31+C30</f>
        <v>9465161241.6292133</v>
      </c>
      <c r="D32" s="124">
        <f>D31+D30</f>
        <v>9465161241.6292133</v>
      </c>
      <c r="E32" s="124">
        <f>E31+E30</f>
        <v>9465161241.6292133</v>
      </c>
      <c r="F32" s="124">
        <f>F31+F30</f>
        <v>9465161241.6292133</v>
      </c>
      <c r="G32" s="144"/>
      <c r="H32" s="75"/>
      <c r="I32" s="75"/>
      <c r="J32" s="102"/>
      <c r="K32" s="124">
        <f t="shared" ref="K32:Q32" si="6">K31+K30</f>
        <v>114437.58941546602</v>
      </c>
      <c r="L32" s="124">
        <f t="shared" si="6"/>
        <v>269593.11593371612</v>
      </c>
      <c r="M32" s="124">
        <f t="shared" si="6"/>
        <v>2642347.0660132221</v>
      </c>
      <c r="N32" s="124">
        <f t="shared" si="6"/>
        <v>1140922.4698879726</v>
      </c>
      <c r="O32" s="124">
        <f t="shared" si="6"/>
        <v>1014324.8102409808</v>
      </c>
      <c r="P32" s="124">
        <f t="shared" si="6"/>
        <v>752390.62145946233</v>
      </c>
      <c r="Q32" s="219">
        <f t="shared" si="6"/>
        <v>5934015.6729508191</v>
      </c>
      <c r="R32" s="75"/>
      <c r="S32" s="102"/>
    </row>
    <row r="33" spans="1:19">
      <c r="A33" s="123" t="s">
        <v>706</v>
      </c>
      <c r="B33" s="124">
        <f>'RCV and ECV'!$B$28</f>
        <v>601781750</v>
      </c>
      <c r="C33" s="124">
        <f>'RCV and ECV'!$G$28</f>
        <v>607314356.37078619</v>
      </c>
      <c r="D33" s="124">
        <f>C33*(1-'Policy Allocations'!H32)</f>
        <v>303657178.1853931</v>
      </c>
      <c r="E33" s="124">
        <f>C33*(1-'Policy Allocations'!H28)</f>
        <v>151828589.09269655</v>
      </c>
      <c r="F33" s="124">
        <f>C33*(1-'Policy Allocations'!H21)</f>
        <v>151828589.09269655</v>
      </c>
      <c r="G33" s="144"/>
      <c r="H33" s="75"/>
      <c r="I33" s="75"/>
      <c r="J33" s="102"/>
      <c r="K33" s="75">
        <f>$K$29*D33/$D$29</f>
        <v>3671.3368735235231</v>
      </c>
      <c r="L33" s="75">
        <f>E33*$R$7*1000</f>
        <v>4324.4844304706612</v>
      </c>
      <c r="M33" s="75">
        <f>$M$29*($F33/$F$29)</f>
        <v>42385.313539250295</v>
      </c>
      <c r="N33" s="75">
        <f>$N$29*F33/$F$29</f>
        <v>18301.2887414297</v>
      </c>
      <c r="O33" s="75">
        <f>$O$29*F33/$F$29</f>
        <v>16270.563267667807</v>
      </c>
      <c r="P33" s="75">
        <f>$P$8*SUM(M33:O33)/$P$62</f>
        <v>12068.934018825492</v>
      </c>
      <c r="Q33" s="219">
        <f t="shared" si="2"/>
        <v>97021.920871167473</v>
      </c>
      <c r="R33" s="75"/>
      <c r="S33" s="102"/>
    </row>
    <row r="34" spans="1:19">
      <c r="A34" s="121"/>
      <c r="B34" s="122"/>
      <c r="C34" s="122"/>
      <c r="D34" s="122"/>
      <c r="E34" s="122"/>
      <c r="F34" s="122"/>
      <c r="G34" s="144"/>
      <c r="H34" s="75"/>
      <c r="I34" s="75"/>
      <c r="J34" s="102"/>
      <c r="K34" s="75"/>
      <c r="L34" s="75"/>
      <c r="M34" s="75"/>
      <c r="N34" s="75"/>
      <c r="O34" s="75"/>
      <c r="P34" s="75"/>
      <c r="Q34" s="219"/>
      <c r="R34" s="75"/>
      <c r="S34" s="102"/>
    </row>
    <row r="35" spans="1:19">
      <c r="A35" s="121" t="s">
        <v>710</v>
      </c>
      <c r="B35" s="122">
        <f>'RCV and ECV'!$B$30</f>
        <v>10903504450</v>
      </c>
      <c r="C35" s="122">
        <f>'RCV and ECV'!$G$30</f>
        <v>12948799292</v>
      </c>
      <c r="D35" s="122">
        <f>SUM(D38:D39)</f>
        <v>11959820616.66769</v>
      </c>
      <c r="E35" s="122">
        <f>SUM(E38:E39)</f>
        <v>8598998459.251152</v>
      </c>
      <c r="F35" s="122">
        <f>SUM(F38:F39)</f>
        <v>11465331279.001537</v>
      </c>
      <c r="G35" s="146">
        <f>'Total Trips Model'!$K$8-(J35)</f>
        <v>6804</v>
      </c>
      <c r="H35" s="65">
        <f>'Total Trips Model'!F13-(J35)</f>
        <v>756</v>
      </c>
      <c r="I35" s="65">
        <f>'Total Trips Model'!$F$8</f>
        <v>11388</v>
      </c>
      <c r="J35" s="105">
        <f>'Total Trips Model'!F8</f>
        <v>11388</v>
      </c>
      <c r="K35" s="65">
        <f>paratransit*'Policy Allocations'!H40</f>
        <v>112141.47604258836</v>
      </c>
      <c r="L35" s="65">
        <f>SUM(L38:L39)</f>
        <v>244922.48249747846</v>
      </c>
      <c r="M35" s="65">
        <f>(G35*$S$6)*(1-Cbd)</f>
        <v>1538396.4216334026</v>
      </c>
      <c r="N35" s="65">
        <f>(H35*$S$5)*(1-Cbd)</f>
        <v>170932.93573704473</v>
      </c>
      <c r="O35" s="65">
        <f>'Bus-Sum'!E12</f>
        <v>644993.37107753323</v>
      </c>
      <c r="P35" s="65">
        <f>$P$8*SUM(M35:O35)/$P$62</f>
        <v>369220.53282756207</v>
      </c>
      <c r="Q35" s="221">
        <f t="shared" si="2"/>
        <v>3080607.2198156095</v>
      </c>
      <c r="R35" s="75"/>
      <c r="S35" s="102"/>
    </row>
    <row r="36" spans="1:19" outlineLevel="1">
      <c r="A36" s="123" t="s">
        <v>240</v>
      </c>
      <c r="B36" s="124">
        <f>'RCV and ECV'!$B$31</f>
        <v>1249631000</v>
      </c>
      <c r="C36" s="124">
        <f>'RCV and ECV'!$G$31</f>
        <v>1484038556.8019145</v>
      </c>
      <c r="D36" s="124">
        <f>'RCV and ECV'!$G$31</f>
        <v>1484038556.8019145</v>
      </c>
      <c r="E36" s="124">
        <f>C36*(1-'Policy Allocations'!H26)</f>
        <v>1113028917.6014359</v>
      </c>
      <c r="F36" s="124">
        <f>'RCV and ECV'!$G$31</f>
        <v>1484038556.8019145</v>
      </c>
      <c r="G36" s="146"/>
      <c r="H36" s="65"/>
      <c r="I36" s="65"/>
      <c r="J36" s="105"/>
      <c r="K36" s="75">
        <f>$K$35*D36/$D$35</f>
        <v>13915.114582232653</v>
      </c>
      <c r="L36" s="75">
        <f>E36*$R$5*1000</f>
        <v>31702.041450786004</v>
      </c>
      <c r="M36" s="75">
        <f>$M$35*($F36/$F$35)</f>
        <v>199125.48096463582</v>
      </c>
      <c r="N36" s="75">
        <f>$N$35*F36/$F$35</f>
        <v>22125.05344051509</v>
      </c>
      <c r="O36" s="75">
        <f>$O$35*F36/$F$35</f>
        <v>83486.033527333173</v>
      </c>
      <c r="P36" s="75">
        <f>$P$8*SUM(M36:O36)/$P$62</f>
        <v>47790.813308864679</v>
      </c>
      <c r="Q36" s="219">
        <f t="shared" si="2"/>
        <v>398144.53727436741</v>
      </c>
      <c r="R36" s="75"/>
      <c r="S36" s="102"/>
    </row>
    <row r="37" spans="1:19" outlineLevel="1">
      <c r="A37" s="123" t="s">
        <v>712</v>
      </c>
      <c r="B37" s="124">
        <f>'RCV and ECV'!$B$32</f>
        <v>7988339350</v>
      </c>
      <c r="C37" s="124">
        <f>'RCV and ECV'!$G$32</f>
        <v>9486803384.5334682</v>
      </c>
      <c r="D37" s="124">
        <f>'RCV and ECV'!$G$32</f>
        <v>9486803384.5334682</v>
      </c>
      <c r="E37" s="124">
        <f>C37*(1-'Policy Allocations'!H26)</f>
        <v>7115102538.4001007</v>
      </c>
      <c r="F37" s="124">
        <f>'RCV and ECV'!$G$32</f>
        <v>9486803384.5334682</v>
      </c>
      <c r="G37" s="144"/>
      <c r="H37" s="75"/>
      <c r="I37" s="75"/>
      <c r="J37" s="102"/>
      <c r="K37" s="75">
        <f>$K$35*D37/$D$35</f>
        <v>88953.184881783425</v>
      </c>
      <c r="L37" s="75">
        <f>E37*$R$6*1000</f>
        <v>202657.1565499295</v>
      </c>
      <c r="M37" s="75">
        <f>$M$35*($F37/$F$35)</f>
        <v>1272921.2985093009</v>
      </c>
      <c r="N37" s="75">
        <f>$N$35*F37/$F$35</f>
        <v>141435.69983436677</v>
      </c>
      <c r="O37" s="75">
        <f>$O$35*F37/$F$35</f>
        <v>533689.35854009283</v>
      </c>
      <c r="P37" s="75">
        <f>$P$8*SUM(M37:O37)/$P$62</f>
        <v>305505.57286407537</v>
      </c>
      <c r="Q37" s="219">
        <f t="shared" si="2"/>
        <v>2545162.2711795485</v>
      </c>
      <c r="R37" s="75"/>
      <c r="S37" s="102"/>
    </row>
    <row r="38" spans="1:19">
      <c r="A38" s="123" t="s">
        <v>711</v>
      </c>
      <c r="B38" s="124">
        <f>B37+B36</f>
        <v>9237970350</v>
      </c>
      <c r="C38" s="124">
        <f>C37+C36</f>
        <v>10970841941.335382</v>
      </c>
      <c r="D38" s="124">
        <f>D37+D36</f>
        <v>10970841941.335382</v>
      </c>
      <c r="E38" s="124">
        <f>E37+E36</f>
        <v>8228131456.0015364</v>
      </c>
      <c r="F38" s="124">
        <f>F37+F36</f>
        <v>10970841941.335382</v>
      </c>
      <c r="G38" s="144"/>
      <c r="H38" s="75"/>
      <c r="I38" s="75"/>
      <c r="J38" s="102"/>
      <c r="K38" s="124">
        <f t="shared" ref="K38:Q38" si="7">K37+K36</f>
        <v>102868.29946401608</v>
      </c>
      <c r="L38" s="124">
        <f t="shared" si="7"/>
        <v>234359.19800071549</v>
      </c>
      <c r="M38" s="124">
        <f t="shared" si="7"/>
        <v>1472046.7794739367</v>
      </c>
      <c r="N38" s="124">
        <f t="shared" si="7"/>
        <v>163560.75327488186</v>
      </c>
      <c r="O38" s="124">
        <f t="shared" si="7"/>
        <v>617175.392067426</v>
      </c>
      <c r="P38" s="124">
        <f t="shared" si="7"/>
        <v>353296.38617294002</v>
      </c>
      <c r="Q38" s="219">
        <f t="shared" si="7"/>
        <v>2943306.8084539156</v>
      </c>
      <c r="R38" s="75"/>
      <c r="S38" s="102"/>
    </row>
    <row r="39" spans="1:19">
      <c r="A39" s="123" t="s">
        <v>706</v>
      </c>
      <c r="B39" s="124">
        <f>'RCV and ECV'!$B$33</f>
        <v>1665534100</v>
      </c>
      <c r="C39" s="124">
        <f>'RCV and ECV'!$G$33</f>
        <v>1977957350.6646166</v>
      </c>
      <c r="D39" s="124">
        <f>C39*(1-'Policy Allocations'!H32)</f>
        <v>988978675.33230829</v>
      </c>
      <c r="E39" s="124">
        <f>C39*(1-'Policy Allocations'!H28)*(1-'Policy Allocations'!H26)</f>
        <v>370867003.24961561</v>
      </c>
      <c r="F39" s="124">
        <f>C39*(1-'Policy Allocations'!H21)</f>
        <v>494489337.66615415</v>
      </c>
      <c r="G39" s="144"/>
      <c r="H39" s="75"/>
      <c r="I39" s="75"/>
      <c r="J39" s="102"/>
      <c r="K39" s="75">
        <f>$K$35*D39/$D$35</f>
        <v>9273.1765785722891</v>
      </c>
      <c r="L39" s="75">
        <f>E39*$R$7*1000</f>
        <v>10563.284496762957</v>
      </c>
      <c r="M39" s="75">
        <f>$M$35*($F39/$F$35)</f>
        <v>66349.642159465846</v>
      </c>
      <c r="N39" s="75">
        <f>$N$35*F39/$F$35</f>
        <v>7372.1824621628712</v>
      </c>
      <c r="O39" s="75">
        <f>$O$35*F39/$F$35</f>
        <v>27817.979010107119</v>
      </c>
      <c r="P39" s="75">
        <f>$P$8*SUM(M39:O39)/$P$62</f>
        <v>15924.146654622036</v>
      </c>
      <c r="Q39" s="219">
        <f t="shared" si="2"/>
        <v>137300.41136169314</v>
      </c>
      <c r="R39" s="75"/>
      <c r="S39" s="102"/>
    </row>
    <row r="40" spans="1:19">
      <c r="A40" s="123"/>
      <c r="B40" s="122"/>
      <c r="C40" s="122"/>
      <c r="D40" s="122"/>
      <c r="E40" s="122"/>
      <c r="F40" s="122"/>
      <c r="G40" s="144"/>
      <c r="H40" s="75"/>
      <c r="I40" s="75"/>
      <c r="J40" s="102"/>
      <c r="K40" s="75"/>
      <c r="L40" s="75"/>
      <c r="M40" s="75"/>
      <c r="N40" s="75"/>
      <c r="O40" s="75"/>
      <c r="P40" s="75"/>
      <c r="Q40" s="219"/>
      <c r="R40" s="75"/>
      <c r="S40" s="102"/>
    </row>
    <row r="41" spans="1:19">
      <c r="A41" s="121" t="s">
        <v>713</v>
      </c>
      <c r="B41" s="122">
        <f>'RCV and ECV'!$B$35</f>
        <v>4695157400</v>
      </c>
      <c r="C41" s="122">
        <f>'RCV and ECV'!$G$35</f>
        <v>5010740516</v>
      </c>
      <c r="D41" s="122">
        <f>D44+D45</f>
        <v>3757248252.5997243</v>
      </c>
      <c r="E41" s="122">
        <f>E44+E45</f>
        <v>939150636.269876</v>
      </c>
      <c r="F41" s="122">
        <f>F44+F45</f>
        <v>3130502120.8995862</v>
      </c>
      <c r="G41" s="146">
        <f>'Total Trips Model'!$K$4-(J41)</f>
        <v>474</v>
      </c>
      <c r="H41" s="65">
        <f>'Total Trips Model'!B13-'Rates Allocation (2)'!I41</f>
        <v>162</v>
      </c>
      <c r="I41" s="65">
        <f>'Total Trips Model'!$B7</f>
        <v>9378</v>
      </c>
      <c r="J41" s="105">
        <f>+'Total Trips Model'!E4</f>
        <v>9036</v>
      </c>
      <c r="K41" s="65">
        <f>paratransit*'Policy Allocations'!H41</f>
        <v>53330.232741661028</v>
      </c>
      <c r="L41" s="65">
        <f>SUM(L44:L45)</f>
        <v>26749.522792022428</v>
      </c>
      <c r="M41" s="65">
        <f>(G41*$S$6)*(1-Cbd)</f>
        <v>107172.23748592485</v>
      </c>
      <c r="N41" s="65">
        <f>(H41*$S$5)*(1-Cbd)</f>
        <v>36628.486229366725</v>
      </c>
      <c r="O41" s="65">
        <f>'Bus-Sum'!E13</f>
        <v>51355.840778459897</v>
      </c>
      <c r="P41" s="65">
        <f>$P$8*SUM(M41:O41)/$P$62</f>
        <v>30605.749099946097</v>
      </c>
      <c r="Q41" s="221">
        <f t="shared" si="2"/>
        <v>305842.06912738108</v>
      </c>
      <c r="R41" s="75"/>
      <c r="S41" s="102"/>
    </row>
    <row r="42" spans="1:19" outlineLevel="1">
      <c r="A42" s="123" t="s">
        <v>714</v>
      </c>
      <c r="B42" s="124">
        <f>'RCV and ECV'!$B$36</f>
        <v>381643600</v>
      </c>
      <c r="C42" s="124">
        <f>'RCV and ECV'!$G$36</f>
        <v>407295621.05672914</v>
      </c>
      <c r="D42" s="124">
        <f>'RCV and ECV'!$G$36</f>
        <v>407295621.05672914</v>
      </c>
      <c r="E42" s="124">
        <f>C42*(1-'Policy Allocations'!H27)</f>
        <v>122188686.31701876</v>
      </c>
      <c r="F42" s="124">
        <f>'RCV and ECV'!$G$36</f>
        <v>407295621.05672914</v>
      </c>
      <c r="G42" s="144"/>
      <c r="H42" s="75"/>
      <c r="I42" s="75"/>
      <c r="J42" s="102"/>
      <c r="K42" s="75">
        <f>$K$41*D42/($D$42+$D$43+$D$45)</f>
        <v>5781.1378980841564</v>
      </c>
      <c r="L42" s="75">
        <f>E42*$R$5*1000</f>
        <v>3480.2606986949145</v>
      </c>
      <c r="M42" s="75">
        <f>$M$41*($F42/$F$41)</f>
        <v>13943.700192838543</v>
      </c>
      <c r="N42" s="75">
        <f>$N$41*F42/$F$41</f>
        <v>4765.5684203372248</v>
      </c>
      <c r="O42" s="75">
        <f>$O$41*F42/$F$41</f>
        <v>6681.6786115904542</v>
      </c>
      <c r="P42" s="75">
        <f>$P$8*SUM(M42:O42)/$P$62</f>
        <v>3981.9770459017741</v>
      </c>
      <c r="Q42" s="219">
        <f t="shared" si="2"/>
        <v>38634.322867447074</v>
      </c>
      <c r="R42" s="75"/>
      <c r="S42" s="102"/>
    </row>
    <row r="43" spans="1:19" outlineLevel="1">
      <c r="A43" s="123" t="s">
        <v>712</v>
      </c>
      <c r="B43" s="124">
        <f>'RCV and ECV'!$B$37</f>
        <v>1964422500</v>
      </c>
      <c r="C43" s="124">
        <f>'RCV and ECV'!$G$37</f>
        <v>2096460368.1427188</v>
      </c>
      <c r="D43" s="124">
        <f>'RCV and ECV'!$G$37</f>
        <v>2096460368.1427188</v>
      </c>
      <c r="E43" s="124">
        <f>C43*(1-'Policy Allocations'!H27)</f>
        <v>628938110.44281578</v>
      </c>
      <c r="F43" s="124">
        <f>'RCV and ECV'!$G$37</f>
        <v>2096460368.1427188</v>
      </c>
      <c r="G43" s="144"/>
      <c r="H43" s="75"/>
      <c r="I43" s="65"/>
      <c r="J43" s="102"/>
      <c r="K43" s="75">
        <f>$K$41*D43/($D$42+$D$43+$D$45)</f>
        <v>29757.07535145152</v>
      </c>
      <c r="L43" s="75">
        <f>E43*$R$6*1000</f>
        <v>17913.84009159858</v>
      </c>
      <c r="M43" s="75">
        <f>$M$41*($F43/$F$41)</f>
        <v>71771.98410261923</v>
      </c>
      <c r="N43" s="75">
        <f>$N$41*F43/$F$41</f>
        <v>24529.665452793917</v>
      </c>
      <c r="O43" s="75">
        <f>$O$41*F43/$F$41</f>
        <v>34392.40118890255</v>
      </c>
      <c r="P43" s="75">
        <f>$P$8*SUM(M43:O43)/$P$62</f>
        <v>20496.309392985961</v>
      </c>
      <c r="Q43" s="219">
        <f t="shared" si="2"/>
        <v>198861.27558035176</v>
      </c>
      <c r="R43" s="75"/>
      <c r="S43" s="102"/>
    </row>
    <row r="44" spans="1:19">
      <c r="A44" s="123" t="s">
        <v>711</v>
      </c>
      <c r="B44" s="124">
        <f>B43+B42</f>
        <v>2346066100</v>
      </c>
      <c r="C44" s="124">
        <f>C43+C42</f>
        <v>2503755989.1994481</v>
      </c>
      <c r="D44" s="124">
        <f>D43+D42</f>
        <v>2503755989.1994481</v>
      </c>
      <c r="E44" s="124">
        <f>E43+E42</f>
        <v>751126796.75983453</v>
      </c>
      <c r="F44" s="124">
        <f>F43+F42</f>
        <v>2503755989.1994481</v>
      </c>
      <c r="G44" s="144"/>
      <c r="H44" s="75"/>
      <c r="I44" s="75"/>
      <c r="J44" s="102"/>
      <c r="K44" s="124">
        <f t="shared" ref="K44:P44" si="8">K43+K42</f>
        <v>35538.213249535678</v>
      </c>
      <c r="L44" s="124">
        <f t="shared" si="8"/>
        <v>21394.100790293494</v>
      </c>
      <c r="M44" s="124">
        <f t="shared" si="8"/>
        <v>85715.684295457773</v>
      </c>
      <c r="N44" s="124">
        <f t="shared" si="8"/>
        <v>29295.233873131143</v>
      </c>
      <c r="O44" s="124">
        <f t="shared" si="8"/>
        <v>41074.079800493004</v>
      </c>
      <c r="P44" s="124">
        <f t="shared" si="8"/>
        <v>24478.286438887735</v>
      </c>
      <c r="Q44" s="219">
        <f>Q43+Q42</f>
        <v>237495.59844779884</v>
      </c>
      <c r="R44" s="75"/>
      <c r="S44" s="102"/>
    </row>
    <row r="45" spans="1:19">
      <c r="A45" s="123" t="s">
        <v>715</v>
      </c>
      <c r="B45" s="124">
        <f>'RCV and ECV'!$B$38</f>
        <v>2349091300</v>
      </c>
      <c r="C45" s="124">
        <f>'RCV and ECV'!$G$38</f>
        <v>2506984526.8005524</v>
      </c>
      <c r="D45" s="124">
        <f>C45*(1-'Policy Allocations'!H32)</f>
        <v>1253492263.4002762</v>
      </c>
      <c r="E45" s="124">
        <f>C45*(1-'Policy Allocations'!H28)*(1-'Policy Allocations'!H27)</f>
        <v>188023839.51004145</v>
      </c>
      <c r="F45" s="124">
        <f>C45*(1-'Policy Allocations'!H21)</f>
        <v>626746131.70013809</v>
      </c>
      <c r="G45" s="144"/>
      <c r="H45" s="75"/>
      <c r="I45" s="65"/>
      <c r="J45" s="102"/>
      <c r="K45" s="75">
        <f>$K$41*D45/($D$42+$D$43+$D$45)</f>
        <v>17792.019492125346</v>
      </c>
      <c r="L45" s="75">
        <f>E45*$R$7*1000</f>
        <v>5355.4220017289335</v>
      </c>
      <c r="M45" s="75">
        <f>$M$41*($F45/$F$41)</f>
        <v>21456.553190467068</v>
      </c>
      <c r="N45" s="75">
        <f>$N$41*F45/$F$41</f>
        <v>7333.25235623558</v>
      </c>
      <c r="O45" s="75">
        <f>$O$41*F45/$F$41</f>
        <v>10281.760977966889</v>
      </c>
      <c r="P45" s="75">
        <f>$P$8*SUM(M45:O45)/$P$62</f>
        <v>6127.4626610583537</v>
      </c>
      <c r="Q45" s="219">
        <f t="shared" si="2"/>
        <v>68346.470679582169</v>
      </c>
      <c r="R45" s="75"/>
      <c r="S45" s="102"/>
    </row>
    <row r="46" spans="1:19">
      <c r="A46" s="123"/>
      <c r="B46" s="122"/>
      <c r="C46" s="122"/>
      <c r="D46" s="122"/>
      <c r="E46" s="122"/>
      <c r="F46" s="122"/>
      <c r="G46" s="144"/>
      <c r="H46" s="75"/>
      <c r="I46" s="65"/>
      <c r="J46" s="102"/>
      <c r="K46" s="75"/>
      <c r="L46" s="75"/>
      <c r="M46" s="75"/>
      <c r="N46" s="75"/>
      <c r="O46" s="75"/>
      <c r="P46" s="75"/>
      <c r="Q46" s="219"/>
      <c r="R46" s="75"/>
      <c r="S46" s="102"/>
    </row>
    <row r="47" spans="1:19">
      <c r="A47" s="121" t="s">
        <v>716</v>
      </c>
      <c r="B47" s="122">
        <f>'RCV and ECV'!$B$40</f>
        <v>2170687200</v>
      </c>
      <c r="C47" s="122">
        <f>'RCV and ECV'!$G$40</f>
        <v>2315440593</v>
      </c>
      <c r="D47" s="122">
        <f>D50+D51</f>
        <v>1525655331.1126652</v>
      </c>
      <c r="E47" s="122">
        <f>E50+E51</f>
        <v>339228810.05069935</v>
      </c>
      <c r="F47" s="122">
        <f>F50+F51</f>
        <v>1130762700.1689975</v>
      </c>
      <c r="G47" s="146">
        <f>'Total Trips Model'!$K$5-(J47)</f>
        <v>495</v>
      </c>
      <c r="H47" s="65">
        <f>'Total Trips Model'!C13-(I47)</f>
        <v>42</v>
      </c>
      <c r="I47" s="65">
        <f>+'Total Trips Model'!C7</f>
        <v>2856</v>
      </c>
      <c r="J47" s="105">
        <f>+'Total Trips Model'!E5</f>
        <v>3150</v>
      </c>
      <c r="K47" s="65">
        <f>paratransit*'Policy Allocations'!H42</f>
        <v>18806.717481482468</v>
      </c>
      <c r="L47" s="65">
        <f>SUM(L50:L51)</f>
        <v>9662.1441073636761</v>
      </c>
      <c r="M47" s="65">
        <f>(G47*$S$6)*(1-Cbd)</f>
        <v>111920.37458973165</v>
      </c>
      <c r="N47" s="65">
        <f>(H47*$S$5)*(1-Cbd)</f>
        <v>9496.2742076135946</v>
      </c>
      <c r="O47" s="65">
        <f>'Bus-Sum'!E14</f>
        <v>24630.876094985295</v>
      </c>
      <c r="P47" s="65">
        <f>$P$8*SUM(M47:O47)/$P$62</f>
        <v>22904.143220178059</v>
      </c>
      <c r="Q47" s="221">
        <f t="shared" si="2"/>
        <v>197420.52970135474</v>
      </c>
      <c r="R47" s="75"/>
      <c r="S47" s="102"/>
    </row>
    <row r="48" spans="1:19" outlineLevel="1">
      <c r="A48" s="123" t="s">
        <v>714</v>
      </c>
      <c r="B48" s="124">
        <f>'RCV and ECV'!$B$41</f>
        <v>92025500</v>
      </c>
      <c r="C48" s="124">
        <f>'RCV and ECV'!$G$41</f>
        <v>98162267.825194478</v>
      </c>
      <c r="D48" s="124">
        <f>'RCV and ECV'!$G$41</f>
        <v>98162267.825194478</v>
      </c>
      <c r="E48" s="124">
        <f>C48*(1-'Policy Allocations'!H27)</f>
        <v>29448680.347558349</v>
      </c>
      <c r="F48" s="124">
        <f>'RCV and ECV'!$G$41</f>
        <v>98162267.825194478</v>
      </c>
      <c r="G48" s="144"/>
      <c r="H48" s="75"/>
      <c r="I48" s="65"/>
      <c r="J48" s="102"/>
      <c r="K48" s="75">
        <f>$K$47*D48/($D$48+$D$49+$D$51)</f>
        <v>1210.0439730274304</v>
      </c>
      <c r="L48" s="75">
        <f>E48*$R$5*1000</f>
        <v>838.77720541268866</v>
      </c>
      <c r="M48" s="75">
        <f>$M$47*($F48/$F$47)</f>
        <v>9715.8827258198107</v>
      </c>
      <c r="N48" s="75">
        <f>$N$47*F48/$F$47</f>
        <v>824.37792825137797</v>
      </c>
      <c r="O48" s="75">
        <f>$O$47*F48/$F$47</f>
        <v>2138.2228611217656</v>
      </c>
      <c r="P48" s="75">
        <f>$P$8*SUM(M48:O48)/$P$62</f>
        <v>1988.3240230242022</v>
      </c>
      <c r="Q48" s="219">
        <f t="shared" si="2"/>
        <v>16715.628716657277</v>
      </c>
      <c r="R48" s="75"/>
      <c r="S48" s="102"/>
    </row>
    <row r="49" spans="1:19" outlineLevel="1">
      <c r="A49" s="123" t="s">
        <v>712</v>
      </c>
      <c r="B49" s="124">
        <f>'RCV and ECV'!$B$42</f>
        <v>597840500</v>
      </c>
      <c r="C49" s="124">
        <f>'RCV and ECV'!$G$42</f>
        <v>637707801.40013564</v>
      </c>
      <c r="D49" s="124">
        <f>'RCV and ECV'!$G$42</f>
        <v>637707801.40013564</v>
      </c>
      <c r="E49" s="124">
        <f>C49*(1-'Policy Allocations'!H27)</f>
        <v>191312340.42004073</v>
      </c>
      <c r="F49" s="124">
        <f>'RCV and ECV'!$G$42</f>
        <v>637707801.40013564</v>
      </c>
      <c r="G49" s="144"/>
      <c r="H49" s="75"/>
      <c r="I49" s="65"/>
      <c r="J49" s="102"/>
      <c r="K49" s="75">
        <f>$K$47*D49/($D$48+$D$49+$D$51)</f>
        <v>7861.0091100478185</v>
      </c>
      <c r="L49" s="75">
        <f>E49*$R$6*1000</f>
        <v>5449.0873059372079</v>
      </c>
      <c r="M49" s="75">
        <f>$M$47*($F49/$F$47)</f>
        <v>63118.898422127342</v>
      </c>
      <c r="N49" s="75">
        <f>$N$47*F49/$F$47</f>
        <v>5355.5428964229259</v>
      </c>
      <c r="O49" s="75">
        <f>$O$47*F49/$F$47</f>
        <v>13890.891376895173</v>
      </c>
      <c r="P49" s="75">
        <f>$P$8*SUM(M49:O49)/$P$62</f>
        <v>12917.078723688552</v>
      </c>
      <c r="Q49" s="219">
        <f t="shared" si="2"/>
        <v>108592.50783511902</v>
      </c>
      <c r="R49" s="75"/>
      <c r="S49" s="102"/>
    </row>
    <row r="50" spans="1:19">
      <c r="A50" s="123" t="s">
        <v>711</v>
      </c>
      <c r="B50" s="124">
        <f>B49+B48</f>
        <v>689866000</v>
      </c>
      <c r="C50" s="124">
        <f>C49+C48</f>
        <v>735870069.22533011</v>
      </c>
      <c r="D50" s="124">
        <f>D49+D48</f>
        <v>735870069.22533011</v>
      </c>
      <c r="E50" s="124">
        <f>E49+E48</f>
        <v>220761020.76759908</v>
      </c>
      <c r="F50" s="124">
        <f>F49+F48</f>
        <v>735870069.22533011</v>
      </c>
      <c r="G50" s="144"/>
      <c r="H50" s="75"/>
      <c r="I50" s="75"/>
      <c r="J50" s="102"/>
      <c r="K50" s="124">
        <f t="shared" ref="K50:Q50" si="9">K49+K48</f>
        <v>9071.0530830752487</v>
      </c>
      <c r="L50" s="124">
        <f t="shared" si="9"/>
        <v>6287.8645113498969</v>
      </c>
      <c r="M50" s="124">
        <f t="shared" si="9"/>
        <v>72834.781147947157</v>
      </c>
      <c r="N50" s="124">
        <f t="shared" si="9"/>
        <v>6179.9208246743037</v>
      </c>
      <c r="O50" s="124">
        <f t="shared" si="9"/>
        <v>16029.114238016939</v>
      </c>
      <c r="P50" s="124">
        <f t="shared" si="9"/>
        <v>14905.402746712754</v>
      </c>
      <c r="Q50" s="219">
        <f t="shared" si="9"/>
        <v>125308.13655177629</v>
      </c>
      <c r="R50" s="75"/>
      <c r="S50" s="102"/>
    </row>
    <row r="51" spans="1:19">
      <c r="A51" s="123" t="s">
        <v>715</v>
      </c>
      <c r="B51" s="124">
        <f>'RCV and ECV'!$B$43</f>
        <v>1480821200</v>
      </c>
      <c r="C51" s="124">
        <f>'RCV and ECV'!$G$43</f>
        <v>1579570523.7746699</v>
      </c>
      <c r="D51" s="124">
        <f>C51*(1-'Policy Allocations'!H32)</f>
        <v>789785261.88733494</v>
      </c>
      <c r="E51" s="124">
        <f>C51*(1-'Policy Allocations'!H28)*(1-'Policy Allocations'!H27)</f>
        <v>118467789.28310026</v>
      </c>
      <c r="F51" s="124">
        <f>C51*(1-'Policy Allocations'!H21)</f>
        <v>394892630.94366747</v>
      </c>
      <c r="G51" s="144"/>
      <c r="H51" s="75"/>
      <c r="I51" s="65"/>
      <c r="J51" s="102"/>
      <c r="K51" s="75">
        <f>$K$47*D51/($D$48+$D$49+$D$51)</f>
        <v>9735.6643984072198</v>
      </c>
      <c r="L51" s="75">
        <f>E51*$R$7*1000</f>
        <v>3374.2795960137787</v>
      </c>
      <c r="M51" s="75">
        <f>$M$47*($F51/$F$47)</f>
        <v>39085.593441784513</v>
      </c>
      <c r="N51" s="75">
        <f>$N$47*F51/$F$47</f>
        <v>3316.3533829392923</v>
      </c>
      <c r="O51" s="75">
        <f>$O$47*F51/$F$47</f>
        <v>8601.7618569683564</v>
      </c>
      <c r="P51" s="75">
        <f>$P$8*SUM(M51:O51)/$P$62</f>
        <v>7998.7404734653064</v>
      </c>
      <c r="Q51" s="219">
        <f t="shared" si="2"/>
        <v>72112.393149578464</v>
      </c>
      <c r="R51" s="75"/>
      <c r="S51" s="102"/>
    </row>
    <row r="52" spans="1:19">
      <c r="A52" s="127"/>
      <c r="B52" s="122"/>
      <c r="C52" s="122"/>
      <c r="D52" s="122"/>
      <c r="E52" s="122"/>
      <c r="F52" s="122"/>
      <c r="G52" s="144"/>
      <c r="H52" s="75"/>
      <c r="I52" s="65"/>
      <c r="J52" s="102"/>
      <c r="K52" s="75"/>
      <c r="L52" s="75"/>
      <c r="M52" s="75"/>
      <c r="N52" s="75"/>
      <c r="O52" s="75"/>
      <c r="P52" s="75"/>
      <c r="Q52" s="219"/>
      <c r="R52" s="75"/>
      <c r="S52" s="102"/>
    </row>
    <row r="53" spans="1:19">
      <c r="A53" s="121" t="s">
        <v>717</v>
      </c>
      <c r="B53" s="122">
        <f>'RCV and ECV'!$B$45</f>
        <v>3584414200</v>
      </c>
      <c r="C53" s="122">
        <f>'RCV and ECV'!$G$45</f>
        <v>3724959199</v>
      </c>
      <c r="D53" s="122">
        <f>D56+D57</f>
        <v>2410308469.315793</v>
      </c>
      <c r="E53" s="122">
        <f>E56+E57</f>
        <v>525894931.34210706</v>
      </c>
      <c r="F53" s="122">
        <f>F56+F57</f>
        <v>1752983104.47369</v>
      </c>
      <c r="G53" s="146">
        <f>'Total Trips Model'!$K$6-(J53)</f>
        <v>927</v>
      </c>
      <c r="H53" s="65">
        <f>'Total Trips Model'!D13-(I53)</f>
        <v>135</v>
      </c>
      <c r="I53" s="65">
        <f>+'Total Trips Model'!D7</f>
        <v>3288</v>
      </c>
      <c r="J53" s="105">
        <f>+'Total Trips Model'!E6</f>
        <v>3336</v>
      </c>
      <c r="K53" s="65">
        <f>paratransit*'Policy Allocations'!H43</f>
        <v>21759.611920287185</v>
      </c>
      <c r="L53" s="65">
        <f>SUM(L56:L57)</f>
        <v>14978.894661689097</v>
      </c>
      <c r="M53" s="65">
        <f>(G53*$S$6)*(1-Cbd)</f>
        <v>209596.33786804293</v>
      </c>
      <c r="N53" s="65">
        <f>(H53*$S$5)*(1-Cbd)</f>
        <v>30523.738524472272</v>
      </c>
      <c r="O53" s="65">
        <f>'Bus-Sum'!E15</f>
        <v>76025.058890467437</v>
      </c>
      <c r="P53" s="65">
        <f>$P$8*SUM(M53:O53)/$P$62</f>
        <v>49579.980641385409</v>
      </c>
      <c r="Q53" s="221">
        <f t="shared" si="2"/>
        <v>402463.62250634434</v>
      </c>
      <c r="R53" s="75"/>
      <c r="S53" s="102"/>
    </row>
    <row r="54" spans="1:19" outlineLevel="1">
      <c r="A54" s="123" t="s">
        <v>714</v>
      </c>
      <c r="B54" s="124">
        <f>'RCV and ECV'!$B$46</f>
        <v>188709802</v>
      </c>
      <c r="C54" s="124">
        <f>'RCV and ECV'!$G$46</f>
        <v>196109119.56028089</v>
      </c>
      <c r="D54" s="124">
        <f>'RCV and ECV'!$G$46</f>
        <v>196109119.56028089</v>
      </c>
      <c r="E54" s="124">
        <f>C54*(1-'Policy Allocations'!H27)</f>
        <v>58832735.868084274</v>
      </c>
      <c r="F54" s="124">
        <f>'RCV and ECV'!$G$46</f>
        <v>196109119.56028089</v>
      </c>
      <c r="G54" s="144"/>
      <c r="H54" s="75"/>
      <c r="I54" s="75"/>
      <c r="J54" s="102"/>
      <c r="K54" s="75">
        <f>$K$53*D54/($D$54+$D$55+$D$57)</f>
        <v>1770.4200063953831</v>
      </c>
      <c r="L54" s="75">
        <f>E54*$R$5*1000</f>
        <v>1675.7137228495903</v>
      </c>
      <c r="M54" s="75">
        <f>$M$53*($F54/$F$53)</f>
        <v>23447.889016991936</v>
      </c>
      <c r="N54" s="75">
        <f>$N$53*F54/$F$53</f>
        <v>3414.7411189794079</v>
      </c>
      <c r="O54" s="75">
        <f>$O$53*F54/$F$53</f>
        <v>8505.0490934448371</v>
      </c>
      <c r="P54" s="75">
        <f>$P$8*SUM(M54:O54)/$P$62</f>
        <v>5546.5944461096733</v>
      </c>
      <c r="Q54" s="219">
        <f t="shared" si="2"/>
        <v>44360.407404770827</v>
      </c>
      <c r="R54" s="75"/>
      <c r="S54" s="102"/>
    </row>
    <row r="55" spans="1:19" outlineLevel="1">
      <c r="A55" s="123" t="s">
        <v>712</v>
      </c>
      <c r="B55" s="124">
        <f>'RCV and ECV'!$B$47</f>
        <v>865608098</v>
      </c>
      <c r="C55" s="124">
        <f>'RCV and ECV'!$G$47</f>
        <v>899548620.07130575</v>
      </c>
      <c r="D55" s="124">
        <f>'RCV and ECV'!$G$47</f>
        <v>899548620.07130575</v>
      </c>
      <c r="E55" s="124">
        <f>C55*(1-'Policy Allocations'!H27)</f>
        <v>269864586.02139175</v>
      </c>
      <c r="F55" s="124">
        <f>'RCV and ECV'!$G$47</f>
        <v>899548620.07130575</v>
      </c>
      <c r="G55" s="144"/>
      <c r="H55" s="75"/>
      <c r="I55" s="75"/>
      <c r="J55" s="102"/>
      <c r="K55" s="75">
        <f>$K$53*D55/($D$54+$D$55+$D$57)</f>
        <v>8120.8812587120174</v>
      </c>
      <c r="L55" s="75">
        <f>E55*$R$6*1000</f>
        <v>7686.4654249827117</v>
      </c>
      <c r="M55" s="75">
        <f>$M$53*($F55/$F$53)</f>
        <v>107554.99925813859</v>
      </c>
      <c r="N55" s="75">
        <f>$N$53*F55/$F$53</f>
        <v>15663.349406525036</v>
      </c>
      <c r="O55" s="75">
        <f>$O$53*F55/$F$53</f>
        <v>39012.490560365324</v>
      </c>
      <c r="P55" s="75">
        <f>$P$8*SUM(M55:O55)/$P$62</f>
        <v>25442.118098742736</v>
      </c>
      <c r="Q55" s="219">
        <f t="shared" si="2"/>
        <v>203480.30400746642</v>
      </c>
      <c r="R55" s="75"/>
      <c r="S55" s="102"/>
    </row>
    <row r="56" spans="1:19">
      <c r="A56" s="123" t="s">
        <v>711</v>
      </c>
      <c r="B56" s="124">
        <f>B55+B54</f>
        <v>1054317900</v>
      </c>
      <c r="C56" s="124">
        <f>C55+C54</f>
        <v>1095657739.6315866</v>
      </c>
      <c r="D56" s="124">
        <f>D55+D54</f>
        <v>1095657739.6315866</v>
      </c>
      <c r="E56" s="124">
        <f>E55+E54</f>
        <v>328697321.889476</v>
      </c>
      <c r="F56" s="124">
        <f>F55+F54</f>
        <v>1095657739.6315866</v>
      </c>
      <c r="G56" s="144"/>
      <c r="H56" s="75"/>
      <c r="I56" s="75"/>
      <c r="J56" s="102"/>
      <c r="K56" s="124">
        <f t="shared" ref="K56:Q56" si="10">K55+K54</f>
        <v>9891.3012651074005</v>
      </c>
      <c r="L56" s="124">
        <f t="shared" si="10"/>
        <v>9362.179147832303</v>
      </c>
      <c r="M56" s="124">
        <f t="shared" si="10"/>
        <v>131002.88827513052</v>
      </c>
      <c r="N56" s="124">
        <f t="shared" si="10"/>
        <v>19078.090525504445</v>
      </c>
      <c r="O56" s="124">
        <f t="shared" si="10"/>
        <v>47517.539653810163</v>
      </c>
      <c r="P56" s="124">
        <f t="shared" si="10"/>
        <v>30988.712544852409</v>
      </c>
      <c r="Q56" s="219">
        <f t="shared" si="10"/>
        <v>247840.71141223726</v>
      </c>
      <c r="R56" s="75"/>
      <c r="S56" s="102"/>
    </row>
    <row r="57" spans="1:19">
      <c r="A57" s="123" t="s">
        <v>715</v>
      </c>
      <c r="B57" s="124">
        <f>'RCV and ECV'!$B$48</f>
        <v>2530096300</v>
      </c>
      <c r="C57" s="124">
        <f>'RCV and ECV'!$G$48</f>
        <v>2629301459.3684134</v>
      </c>
      <c r="D57" s="124">
        <f>C57*(1-'Policy Allocations'!H32)</f>
        <v>1314650729.6842067</v>
      </c>
      <c r="E57" s="124">
        <f>C57*(1-'Policy Allocations'!H28)*(1-'Policy Allocations'!H27)</f>
        <v>197197609.45263103</v>
      </c>
      <c r="F57" s="124">
        <f>C57*(1-'Policy Allocations'!H21)</f>
        <v>657325364.84210336</v>
      </c>
      <c r="G57" s="144"/>
      <c r="H57" s="75"/>
      <c r="I57" s="75"/>
      <c r="J57" s="102"/>
      <c r="K57" s="75">
        <f>$K$53*D57/($D$54+$D$55+$D$57)</f>
        <v>11868.310655179788</v>
      </c>
      <c r="L57" s="75">
        <f>E57*$R$7*1000</f>
        <v>5616.7155138567932</v>
      </c>
      <c r="M57" s="75">
        <f>$M$53*($F57/$F$53)</f>
        <v>78593.449592912424</v>
      </c>
      <c r="N57" s="75">
        <f>$N$53*F57/$F$53</f>
        <v>11445.647998967828</v>
      </c>
      <c r="O57" s="75">
        <f>$O$53*F57/$F$53</f>
        <v>28507.51923665727</v>
      </c>
      <c r="P57" s="75">
        <f>$P$8*SUM(M57:O57)/$P$62</f>
        <v>18591.268096533</v>
      </c>
      <c r="Q57" s="219">
        <f t="shared" si="2"/>
        <v>154622.91109410708</v>
      </c>
      <c r="R57" s="75"/>
      <c r="S57" s="102"/>
    </row>
    <row r="58" spans="1:19">
      <c r="A58" s="121"/>
      <c r="B58" s="122"/>
      <c r="C58" s="122"/>
      <c r="D58" s="122"/>
      <c r="E58" s="122"/>
      <c r="F58" s="122"/>
      <c r="G58" s="144"/>
      <c r="H58" s="75"/>
      <c r="I58" s="75"/>
      <c r="J58" s="102"/>
      <c r="K58" s="75"/>
      <c r="L58" s="75"/>
      <c r="M58" s="75"/>
      <c r="N58" s="75"/>
      <c r="O58" s="75"/>
      <c r="P58" s="75"/>
      <c r="Q58" s="219"/>
      <c r="R58" s="75"/>
      <c r="S58" s="102"/>
    </row>
    <row r="59" spans="1:19" ht="13.5" thickBot="1">
      <c r="A59" s="118"/>
      <c r="B59" s="95">
        <f>B53+B47+B41+B35+B29+B23+B17+B10</f>
        <v>111595740261</v>
      </c>
      <c r="C59" s="95">
        <f>C53+C47+C41+C35+C29+C23+C17+C10</f>
        <v>127049524243</v>
      </c>
      <c r="D59" s="95">
        <f t="shared" ref="D59:Q59" si="11">D53+D47+D41+D35+D29+D23+D17+D10</f>
        <v>121475232284.81699</v>
      </c>
      <c r="E59" s="95">
        <f t="shared" si="11"/>
        <v>111611779938.09549</v>
      </c>
      <c r="F59" s="95">
        <f t="shared" si="11"/>
        <v>118688086305.72548</v>
      </c>
      <c r="G59" s="147">
        <f t="shared" si="11"/>
        <v>56901</v>
      </c>
      <c r="H59" s="95">
        <f t="shared" si="11"/>
        <v>56901</v>
      </c>
      <c r="I59" s="95">
        <f t="shared" si="11"/>
        <v>155883</v>
      </c>
      <c r="J59" s="128">
        <f t="shared" si="11"/>
        <v>155883</v>
      </c>
      <c r="K59" s="95">
        <f t="shared" si="11"/>
        <v>1076354.0023655156</v>
      </c>
      <c r="L59" s="95">
        <f t="shared" si="11"/>
        <v>3179002.1068082843</v>
      </c>
      <c r="M59" s="95">
        <f>M53+M47+M41+M35+M29+M23+M17+M10</f>
        <v>16494123.891557425</v>
      </c>
      <c r="N59" s="95">
        <f>N53+N47+N41+N35+N29+N23+N17+N10</f>
        <v>16494123.891557422</v>
      </c>
      <c r="O59" s="95">
        <f t="shared" si="11"/>
        <v>19224450.059772685</v>
      </c>
      <c r="P59" s="95">
        <f t="shared" si="11"/>
        <v>8188342.186469865</v>
      </c>
      <c r="Q59" s="223">
        <f t="shared" si="11"/>
        <v>64656396.138531193</v>
      </c>
      <c r="R59" s="75"/>
      <c r="S59" s="102"/>
    </row>
    <row r="60" spans="1:19">
      <c r="A60" s="118"/>
      <c r="B60" s="91"/>
      <c r="C60" s="75"/>
      <c r="D60" s="75"/>
      <c r="E60" s="75"/>
      <c r="F60" s="75"/>
      <c r="G60" s="75"/>
      <c r="H60" s="75"/>
      <c r="I60" s="129"/>
      <c r="J60" s="102"/>
      <c r="K60" s="75"/>
      <c r="L60" s="75"/>
      <c r="M60" s="75"/>
      <c r="N60" s="75"/>
      <c r="O60" s="75"/>
      <c r="P60" s="75"/>
      <c r="Q60" s="101"/>
      <c r="R60" s="75"/>
      <c r="S60" s="102"/>
    </row>
    <row r="61" spans="1:19">
      <c r="A61" s="118" t="s">
        <v>600</v>
      </c>
      <c r="B61" s="129">
        <f t="shared" ref="B61:Q61" si="12">B8-B59</f>
        <v>0</v>
      </c>
      <c r="C61" s="129">
        <f>C8-C59</f>
        <v>0</v>
      </c>
      <c r="D61" s="129">
        <f t="shared" si="12"/>
        <v>0</v>
      </c>
      <c r="E61" s="129">
        <f t="shared" si="12"/>
        <v>0</v>
      </c>
      <c r="F61" s="129">
        <f t="shared" si="12"/>
        <v>0</v>
      </c>
      <c r="G61" s="129">
        <f t="shared" si="12"/>
        <v>0</v>
      </c>
      <c r="H61" s="129">
        <f t="shared" si="12"/>
        <v>0</v>
      </c>
      <c r="I61" s="129">
        <f t="shared" si="12"/>
        <v>0</v>
      </c>
      <c r="J61" s="131">
        <f t="shared" si="12"/>
        <v>0</v>
      </c>
      <c r="K61" s="129">
        <f t="shared" si="12"/>
        <v>0</v>
      </c>
      <c r="L61" s="129">
        <f t="shared" si="12"/>
        <v>0</v>
      </c>
      <c r="M61" s="129">
        <f t="shared" si="12"/>
        <v>0</v>
      </c>
      <c r="N61" s="129">
        <f t="shared" si="12"/>
        <v>0</v>
      </c>
      <c r="O61" s="129">
        <f t="shared" si="12"/>
        <v>0</v>
      </c>
      <c r="P61" s="129">
        <f t="shared" si="12"/>
        <v>0</v>
      </c>
      <c r="Q61" s="129">
        <f t="shared" si="12"/>
        <v>0</v>
      </c>
      <c r="R61" s="75"/>
      <c r="S61" s="102"/>
    </row>
    <row r="62" spans="1:19">
      <c r="A62" s="118"/>
      <c r="B62" s="91"/>
      <c r="C62" s="75"/>
      <c r="D62" s="75"/>
      <c r="E62" s="75"/>
      <c r="F62" s="75"/>
      <c r="G62" s="75"/>
      <c r="H62" s="75"/>
      <c r="I62" s="75"/>
      <c r="J62" s="102"/>
      <c r="K62" s="75"/>
      <c r="L62" s="75"/>
      <c r="M62" s="75"/>
      <c r="N62" s="75"/>
      <c r="O62" s="135" t="s">
        <v>34</v>
      </c>
      <c r="P62" s="129">
        <f>SUM(M59:O59)</f>
        <v>52212697.842887536</v>
      </c>
      <c r="Q62" s="101"/>
      <c r="R62" s="101"/>
      <c r="S62" s="134"/>
    </row>
    <row r="63" spans="1:19">
      <c r="A63" s="118"/>
      <c r="B63" s="91"/>
      <c r="C63" s="75"/>
      <c r="D63" s="75"/>
      <c r="E63" s="75"/>
      <c r="F63" s="75"/>
      <c r="G63" s="75"/>
      <c r="H63" s="75"/>
      <c r="I63" s="75"/>
      <c r="J63" s="102"/>
      <c r="K63" s="75"/>
      <c r="L63" s="75"/>
      <c r="M63" s="75"/>
      <c r="N63" s="75"/>
      <c r="O63" s="75"/>
      <c r="P63" s="75"/>
      <c r="Q63" s="75"/>
      <c r="R63" s="101"/>
      <c r="S63" s="134"/>
    </row>
    <row r="64" spans="1:19" ht="13.5" thickBot="1">
      <c r="A64" s="118"/>
      <c r="B64" s="75"/>
      <c r="C64" s="75"/>
      <c r="D64" s="75"/>
      <c r="E64" s="75"/>
      <c r="F64" s="75"/>
      <c r="G64" s="75"/>
      <c r="H64" s="75"/>
      <c r="I64" s="75"/>
      <c r="J64" s="102"/>
      <c r="K64" s="75"/>
      <c r="L64" s="75"/>
      <c r="M64" s="75"/>
      <c r="N64" s="75"/>
      <c r="O64" s="75" t="s">
        <v>225</v>
      </c>
      <c r="P64" s="75"/>
      <c r="Q64" s="95">
        <f>'Essbase final'!C345</f>
        <v>64656396.127130918</v>
      </c>
      <c r="R64" s="101"/>
      <c r="S64" s="134"/>
    </row>
    <row r="65" spans="1:19">
      <c r="A65" s="118"/>
      <c r="B65" s="91"/>
      <c r="C65" s="75"/>
      <c r="D65" s="75"/>
      <c r="E65" s="75"/>
      <c r="F65" s="75"/>
      <c r="G65" s="75"/>
      <c r="H65" s="75"/>
      <c r="I65" s="75"/>
      <c r="J65" s="102"/>
      <c r="K65" s="75"/>
      <c r="L65" s="75"/>
      <c r="M65" s="75"/>
      <c r="N65" s="75"/>
      <c r="O65" s="75"/>
      <c r="P65" s="75"/>
      <c r="Q65" s="101"/>
      <c r="R65" s="101"/>
      <c r="S65" s="134"/>
    </row>
    <row r="66" spans="1:19">
      <c r="A66" s="130"/>
      <c r="B66" s="132"/>
      <c r="C66" s="103"/>
      <c r="D66" s="103"/>
      <c r="E66" s="103"/>
      <c r="F66" s="103"/>
      <c r="G66" s="103"/>
      <c r="H66" s="103"/>
      <c r="I66" s="103"/>
      <c r="J66" s="104"/>
      <c r="K66" s="103"/>
      <c r="L66" s="103"/>
      <c r="M66" s="103"/>
      <c r="N66" s="103"/>
      <c r="O66" s="103" t="s">
        <v>226</v>
      </c>
      <c r="P66" s="103"/>
      <c r="Q66" s="136">
        <f>Q64-Q59</f>
        <v>-1.1400274932384491E-2</v>
      </c>
      <c r="R66" s="829"/>
      <c r="S66" s="137"/>
    </row>
  </sheetData>
  <pageMargins left="0.16" right="0.16" top="0.2" bottom="0.15748031496062992" header="0.15748031496062992" footer="0.15748031496062992"/>
  <pageSetup paperSize="9" scale="64" orientation="landscape" r:id="rId1"/>
  <headerFooter alignWithMargins="0">
    <oddFooter>&amp;L&amp;BGreater Wellington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59999389629810485"/>
    <pageSetUpPr fitToPage="1"/>
  </sheetPr>
  <dimension ref="A1:P69"/>
  <sheetViews>
    <sheetView workbookViewId="0">
      <pane xSplit="1" ySplit="7" topLeftCell="B44" activePane="bottomRight" state="frozen"/>
      <selection activeCell="I26" sqref="I26"/>
      <selection pane="topRight" activeCell="I26" sqref="I26"/>
      <selection pane="bottomLeft" activeCell="I26" sqref="I26"/>
      <selection pane="bottomRight" activeCell="K62" sqref="K62"/>
    </sheetView>
  </sheetViews>
  <sheetFormatPr defaultColWidth="9.140625" defaultRowHeight="12.75"/>
  <cols>
    <col min="1" max="1" width="20.42578125" style="335" customWidth="1"/>
    <col min="2" max="2" width="15.28515625" style="335" customWidth="1"/>
    <col min="3" max="3" width="15.7109375" style="335" customWidth="1"/>
    <col min="4" max="4" width="14.7109375" style="335" customWidth="1"/>
    <col min="5" max="5" width="13.85546875" style="337" customWidth="1"/>
    <col min="6" max="6" width="10.28515625" style="335" bestFit="1" customWidth="1"/>
    <col min="7" max="7" width="17.140625" style="338" customWidth="1"/>
    <col min="8" max="8" width="15.140625" style="338" customWidth="1"/>
    <col min="9" max="9" width="7.28515625" style="335" customWidth="1"/>
    <col min="10" max="11" width="14.7109375" style="466" customWidth="1"/>
    <col min="12" max="12" width="8.28515625" style="534" customWidth="1"/>
    <col min="13" max="16384" width="9.140625" style="335"/>
  </cols>
  <sheetData>
    <row r="1" spans="1:16" ht="15.75">
      <c r="A1" s="360" t="s">
        <v>696</v>
      </c>
      <c r="B1" s="37"/>
      <c r="C1" s="37"/>
      <c r="D1" s="37"/>
      <c r="E1" s="333"/>
      <c r="F1" s="37"/>
      <c r="G1" s="334"/>
      <c r="H1" s="334"/>
      <c r="I1" s="334"/>
      <c r="J1" s="447"/>
      <c r="K1" s="448"/>
      <c r="M1" s="554" t="s">
        <v>1201</v>
      </c>
      <c r="N1" s="553"/>
      <c r="O1" s="553"/>
      <c r="P1" s="555"/>
    </row>
    <row r="2" spans="1:16" ht="15.75">
      <c r="A2" s="360" t="s">
        <v>1292</v>
      </c>
      <c r="B2" s="37"/>
      <c r="C2" s="37"/>
      <c r="D2" s="37"/>
      <c r="E2" s="333"/>
      <c r="F2" s="37"/>
      <c r="G2" s="336"/>
      <c r="H2" s="336"/>
      <c r="I2" s="336"/>
      <c r="J2" s="449"/>
      <c r="K2" s="450"/>
    </row>
    <row r="3" spans="1:16" ht="15.75">
      <c r="A3" s="360" t="s">
        <v>468</v>
      </c>
      <c r="B3" s="37"/>
      <c r="C3" s="37"/>
      <c r="D3" s="37"/>
      <c r="E3" s="333"/>
      <c r="F3" s="37"/>
      <c r="G3" s="336"/>
      <c r="H3" s="336"/>
      <c r="I3" s="336"/>
      <c r="J3" s="449"/>
      <c r="K3" s="450"/>
    </row>
    <row r="4" spans="1:16" ht="15.75">
      <c r="A4" s="360"/>
      <c r="B4" s="37"/>
      <c r="C4" s="37"/>
      <c r="D4" s="37"/>
      <c r="E4" s="333"/>
      <c r="F4" s="37"/>
      <c r="G4" s="336"/>
      <c r="H4" s="336"/>
      <c r="I4" s="336"/>
      <c r="J4" s="449"/>
      <c r="K4" s="450"/>
    </row>
    <row r="5" spans="1:16" ht="13.7" customHeight="1">
      <c r="A5" s="363"/>
      <c r="B5" s="364" t="s">
        <v>697</v>
      </c>
      <c r="C5" s="365"/>
      <c r="D5" s="978" t="s">
        <v>698</v>
      </c>
      <c r="E5" s="980" t="s">
        <v>699</v>
      </c>
      <c r="F5" s="469"/>
      <c r="G5" s="976" t="s">
        <v>310</v>
      </c>
      <c r="H5" s="976" t="s">
        <v>3625</v>
      </c>
      <c r="I5" s="366"/>
      <c r="J5" s="451" t="s">
        <v>961</v>
      </c>
      <c r="K5" s="452"/>
    </row>
    <row r="6" spans="1:16">
      <c r="A6" s="562" t="s">
        <v>1301</v>
      </c>
      <c r="B6" s="367" t="s">
        <v>700</v>
      </c>
      <c r="C6" s="368"/>
      <c r="D6" s="979"/>
      <c r="E6" s="981"/>
      <c r="F6" s="386"/>
      <c r="G6" s="977"/>
      <c r="H6" s="977"/>
      <c r="I6" s="370"/>
      <c r="J6" s="453"/>
      <c r="K6" s="454"/>
    </row>
    <row r="7" spans="1:16">
      <c r="A7" s="371"/>
      <c r="B7" s="372" t="s">
        <v>701</v>
      </c>
      <c r="C7" s="373" t="s">
        <v>610</v>
      </c>
      <c r="D7" s="373"/>
      <c r="E7" s="470"/>
      <c r="F7" s="386"/>
      <c r="G7" s="471"/>
      <c r="H7" s="407" t="s">
        <v>1005</v>
      </c>
      <c r="I7" s="370"/>
      <c r="J7" s="522"/>
      <c r="K7" s="523"/>
    </row>
    <row r="8" spans="1:16">
      <c r="A8" s="375"/>
      <c r="B8" s="369"/>
      <c r="C8" s="369"/>
      <c r="D8" s="369"/>
      <c r="E8" s="376"/>
      <c r="F8" s="369"/>
      <c r="G8" s="369"/>
      <c r="H8" s="369"/>
      <c r="I8" s="370"/>
      <c r="J8" s="455"/>
      <c r="K8" s="456"/>
    </row>
    <row r="9" spans="1:16">
      <c r="A9" s="377" t="s">
        <v>702</v>
      </c>
      <c r="B9" s="545">
        <v>51163243951</v>
      </c>
      <c r="C9" s="379">
        <v>0</v>
      </c>
      <c r="D9" s="376">
        <v>76793</v>
      </c>
      <c r="E9" s="380"/>
      <c r="F9" s="37"/>
      <c r="G9" s="381">
        <v>63374831603</v>
      </c>
      <c r="H9" s="468">
        <v>63374831603</v>
      </c>
      <c r="I9" s="382">
        <v>0.49879225904430574</v>
      </c>
      <c r="J9" s="457">
        <v>50639521751</v>
      </c>
      <c r="K9" s="458">
        <v>523722200</v>
      </c>
      <c r="L9" s="534">
        <v>1.0342163233199529E-2</v>
      </c>
      <c r="O9" s="748"/>
    </row>
    <row r="10" spans="1:16">
      <c r="A10" s="383" t="s">
        <v>703</v>
      </c>
      <c r="B10" s="546">
        <v>7834161500</v>
      </c>
      <c r="C10" s="369">
        <v>0.15312089099555384</v>
      </c>
      <c r="D10" s="391">
        <v>3420</v>
      </c>
      <c r="E10" s="379">
        <v>2290690.4970760234</v>
      </c>
      <c r="F10" s="37"/>
      <c r="G10" s="385">
        <v>9704010682</v>
      </c>
      <c r="H10" s="370"/>
      <c r="I10" s="139"/>
      <c r="J10" s="457">
        <v>7612875000</v>
      </c>
      <c r="K10" s="458">
        <v>221286500</v>
      </c>
      <c r="L10" s="534">
        <v>2.9067402262614322E-2</v>
      </c>
      <c r="O10" s="748"/>
    </row>
    <row r="11" spans="1:16">
      <c r="A11" s="383" t="s">
        <v>704</v>
      </c>
      <c r="B11" s="546">
        <v>3814947400</v>
      </c>
      <c r="C11" s="379">
        <v>7.4564220432419157E-2</v>
      </c>
      <c r="D11" s="391">
        <v>1905</v>
      </c>
      <c r="E11" s="379">
        <v>2002597.0603674541</v>
      </c>
      <c r="F11" s="37"/>
      <c r="G11" s="385">
        <v>4725494914</v>
      </c>
      <c r="H11" s="138"/>
      <c r="I11" s="139"/>
      <c r="J11" s="457">
        <v>3789360900</v>
      </c>
      <c r="K11" s="458">
        <v>25586500</v>
      </c>
      <c r="L11" s="534">
        <v>6.752194017730008E-3</v>
      </c>
      <c r="O11" s="748"/>
    </row>
    <row r="12" spans="1:16">
      <c r="A12" s="383" t="s">
        <v>705</v>
      </c>
      <c r="B12" s="546">
        <v>38930105501</v>
      </c>
      <c r="C12" s="379">
        <v>0.76089986667546128</v>
      </c>
      <c r="D12" s="560">
        <v>70694</v>
      </c>
      <c r="E12" s="379">
        <v>550684.71866070665</v>
      </c>
      <c r="F12" s="37"/>
      <c r="G12" s="385">
        <v>48221900917</v>
      </c>
      <c r="H12" s="138"/>
      <c r="I12" s="139"/>
      <c r="J12" s="457">
        <v>38658562301</v>
      </c>
      <c r="K12" s="458">
        <v>271543200</v>
      </c>
      <c r="L12" s="534">
        <v>7.024141195053595E-3</v>
      </c>
      <c r="O12" s="748"/>
    </row>
    <row r="13" spans="1:16">
      <c r="A13" s="383" t="s">
        <v>706</v>
      </c>
      <c r="B13" s="546">
        <v>584029550</v>
      </c>
      <c r="C13" s="379">
        <v>1.1415021896565746E-2</v>
      </c>
      <c r="D13" s="391">
        <v>774</v>
      </c>
      <c r="E13" s="379">
        <v>754560.14211886306</v>
      </c>
      <c r="F13" s="37"/>
      <c r="G13" s="385">
        <v>723425090</v>
      </c>
      <c r="H13" s="138"/>
      <c r="I13" s="139"/>
      <c r="J13" s="457">
        <v>578723550</v>
      </c>
      <c r="K13" s="458">
        <v>5306000</v>
      </c>
      <c r="L13" s="534">
        <v>9.1684535733857729E-3</v>
      </c>
      <c r="O13" s="748"/>
    </row>
    <row r="14" spans="1:16">
      <c r="A14" s="377"/>
      <c r="B14" s="530"/>
      <c r="C14" s="369"/>
      <c r="D14" s="532"/>
      <c r="E14" s="376"/>
      <c r="F14" s="37"/>
      <c r="G14" s="385"/>
      <c r="H14" s="138"/>
      <c r="I14" s="139"/>
      <c r="J14" s="459"/>
      <c r="K14" s="460"/>
      <c r="O14" s="748"/>
    </row>
    <row r="15" spans="1:16">
      <c r="A15" s="377" t="s">
        <v>239</v>
      </c>
      <c r="B15" s="378">
        <v>21117106500</v>
      </c>
      <c r="C15" s="379">
        <v>0</v>
      </c>
      <c r="D15" s="376">
        <v>38942</v>
      </c>
      <c r="E15" s="376"/>
      <c r="F15" s="37"/>
      <c r="G15" s="381">
        <v>21472720374.999996</v>
      </c>
      <c r="H15" s="468">
        <v>21472720375</v>
      </c>
      <c r="I15" s="382">
        <v>0.1690012648990761</v>
      </c>
      <c r="J15" s="457">
        <v>17247559500</v>
      </c>
      <c r="K15" s="458">
        <v>3869547000</v>
      </c>
      <c r="L15" s="534">
        <v>0.22435330633299164</v>
      </c>
      <c r="O15" s="748"/>
    </row>
    <row r="16" spans="1:16">
      <c r="A16" s="383" t="s">
        <v>704</v>
      </c>
      <c r="B16" s="384">
        <v>3812435000</v>
      </c>
      <c r="C16" s="369">
        <v>0.18053775501866223</v>
      </c>
      <c r="D16" s="391">
        <v>2360</v>
      </c>
      <c r="E16" s="379">
        <v>1615438.559322034</v>
      </c>
      <c r="F16" s="37"/>
      <c r="G16" s="385">
        <v>3876636730.645987</v>
      </c>
      <c r="H16" s="138"/>
      <c r="I16" s="387"/>
      <c r="J16" s="457">
        <v>3315924500</v>
      </c>
      <c r="K16" s="458">
        <v>496510500</v>
      </c>
      <c r="L16" s="534">
        <v>0.14973516435612452</v>
      </c>
      <c r="O16" s="748"/>
    </row>
    <row r="17" spans="1:15">
      <c r="A17" s="383" t="s">
        <v>705</v>
      </c>
      <c r="B17" s="384">
        <v>16988401500</v>
      </c>
      <c r="C17" s="379">
        <v>0.8044852877926244</v>
      </c>
      <c r="D17" s="391">
        <v>36093</v>
      </c>
      <c r="E17" s="379">
        <v>470684.1077217189</v>
      </c>
      <c r="F17" s="37"/>
      <c r="G17" s="385">
        <v>17274487630.572422</v>
      </c>
      <c r="H17" s="138"/>
      <c r="I17" s="139"/>
      <c r="J17" s="457">
        <v>13654099500</v>
      </c>
      <c r="K17" s="458">
        <v>3334302000</v>
      </c>
      <c r="L17" s="534">
        <v>0.24419786892573911</v>
      </c>
      <c r="O17" s="748"/>
    </row>
    <row r="18" spans="1:15">
      <c r="A18" s="383" t="s">
        <v>706</v>
      </c>
      <c r="B18" s="384">
        <v>316270000</v>
      </c>
      <c r="C18" s="379">
        <v>1.497695718871333E-2</v>
      </c>
      <c r="D18" s="391">
        <v>489</v>
      </c>
      <c r="E18" s="379">
        <v>646768.9161554192</v>
      </c>
      <c r="F18" s="37"/>
      <c r="G18" s="385">
        <v>321596013.78158742</v>
      </c>
      <c r="H18" s="138"/>
      <c r="I18" s="139"/>
      <c r="J18" s="457">
        <v>277535500</v>
      </c>
      <c r="K18" s="458">
        <v>38734500</v>
      </c>
      <c r="L18" s="534">
        <v>0.13956592940362583</v>
      </c>
      <c r="O18" s="748"/>
    </row>
    <row r="19" spans="1:15">
      <c r="A19" s="377"/>
      <c r="B19" s="530"/>
      <c r="C19" s="369"/>
      <c r="D19" s="532"/>
      <c r="E19" s="376"/>
      <c r="F19" s="37"/>
      <c r="G19" s="385"/>
      <c r="H19" s="138"/>
      <c r="I19" s="139"/>
      <c r="J19" s="459"/>
      <c r="K19" s="460"/>
      <c r="O19" s="748"/>
    </row>
    <row r="20" spans="1:15">
      <c r="A20" s="377" t="s">
        <v>708</v>
      </c>
      <c r="B20" s="378">
        <v>7980910760</v>
      </c>
      <c r="C20" s="379">
        <v>0</v>
      </c>
      <c r="D20" s="376">
        <v>16518</v>
      </c>
      <c r="E20" s="376"/>
      <c r="F20" s="37"/>
      <c r="G20" s="381">
        <v>8129557067</v>
      </c>
      <c r="H20" s="468">
        <v>8129557067</v>
      </c>
      <c r="I20" s="382">
        <v>6.398376188011172E-2</v>
      </c>
      <c r="J20" s="457">
        <v>6778813850</v>
      </c>
      <c r="K20" s="458">
        <v>1202096910</v>
      </c>
      <c r="L20" s="534">
        <v>0.17733145305354564</v>
      </c>
      <c r="O20" s="748"/>
    </row>
    <row r="21" spans="1:15">
      <c r="A21" s="383" t="s">
        <v>704</v>
      </c>
      <c r="B21" s="384">
        <v>1171041500</v>
      </c>
      <c r="C21" s="369">
        <v>0.14673030875989898</v>
      </c>
      <c r="D21" s="391">
        <v>723</v>
      </c>
      <c r="E21" s="379">
        <v>1619697.7869986168</v>
      </c>
      <c r="F21" s="37"/>
      <c r="G21" s="385">
        <v>1192852418.5221288</v>
      </c>
      <c r="H21" s="138"/>
      <c r="I21" s="139"/>
      <c r="J21" s="457">
        <v>1065006800</v>
      </c>
      <c r="K21" s="458">
        <v>106034700</v>
      </c>
      <c r="L21" s="534">
        <v>9.9562462887560904E-2</v>
      </c>
      <c r="O21" s="748"/>
    </row>
    <row r="22" spans="1:15">
      <c r="A22" s="383" t="s">
        <v>705</v>
      </c>
      <c r="B22" s="384">
        <v>6022106920</v>
      </c>
      <c r="C22" s="379">
        <v>0.7545638713544518</v>
      </c>
      <c r="D22" s="391">
        <v>14580</v>
      </c>
      <c r="E22" s="379">
        <v>413038.88340192044</v>
      </c>
      <c r="F22" s="37"/>
      <c r="G22" s="385">
        <v>6134270052.8724623</v>
      </c>
      <c r="H22" s="138"/>
      <c r="I22" s="139"/>
      <c r="J22" s="457">
        <v>5001033550</v>
      </c>
      <c r="K22" s="458">
        <v>1021073370</v>
      </c>
      <c r="L22" s="534">
        <v>0.20417246950882784</v>
      </c>
      <c r="O22" s="748"/>
    </row>
    <row r="23" spans="1:15">
      <c r="A23" s="383" t="s">
        <v>706</v>
      </c>
      <c r="B23" s="384">
        <v>787762340</v>
      </c>
      <c r="C23" s="379">
        <v>9.8705819885649235E-2</v>
      </c>
      <c r="D23" s="391">
        <v>1215</v>
      </c>
      <c r="E23" s="379">
        <v>648364.06584362139</v>
      </c>
      <c r="F23" s="37"/>
      <c r="G23" s="385">
        <v>802434595.60540891</v>
      </c>
      <c r="H23" s="138"/>
      <c r="I23" s="139"/>
      <c r="J23" s="457">
        <v>712773500</v>
      </c>
      <c r="K23" s="458">
        <v>74988840</v>
      </c>
      <c r="L23" s="534">
        <v>0.10520710997252283</v>
      </c>
      <c r="O23" s="748"/>
    </row>
    <row r="24" spans="1:15">
      <c r="A24" s="383"/>
      <c r="B24" s="530"/>
      <c r="C24" s="379"/>
      <c r="D24" s="532"/>
      <c r="E24" s="376"/>
      <c r="F24" s="37"/>
      <c r="G24" s="385"/>
      <c r="H24" s="138"/>
      <c r="I24" s="387"/>
      <c r="J24" s="459"/>
      <c r="K24" s="461"/>
      <c r="O24" s="748"/>
    </row>
    <row r="25" spans="1:15">
      <c r="A25" s="377" t="s">
        <v>709</v>
      </c>
      <c r="B25" s="378">
        <v>9980715800</v>
      </c>
      <c r="C25" s="379">
        <v>0</v>
      </c>
      <c r="D25" s="376">
        <v>18426</v>
      </c>
      <c r="E25" s="376"/>
      <c r="F25" s="37"/>
      <c r="G25" s="381">
        <v>10072475598</v>
      </c>
      <c r="H25" s="468">
        <v>10072475598</v>
      </c>
      <c r="I25" s="382">
        <v>7.9275522011126545E-2</v>
      </c>
      <c r="J25" s="457">
        <v>8160816800</v>
      </c>
      <c r="K25" s="458">
        <v>1819899000</v>
      </c>
      <c r="L25" s="534">
        <v>0.22300451592051423</v>
      </c>
      <c r="O25" s="748"/>
    </row>
    <row r="26" spans="1:15">
      <c r="A26" s="383" t="s">
        <v>704</v>
      </c>
      <c r="B26" s="384">
        <v>1087439500</v>
      </c>
      <c r="C26" s="369">
        <v>0.10895405918681704</v>
      </c>
      <c r="D26" s="391">
        <v>792</v>
      </c>
      <c r="E26" s="379">
        <v>1373029.6717171718</v>
      </c>
      <c r="F26" s="37"/>
      <c r="G26" s="385">
        <v>1097437102.4622624</v>
      </c>
      <c r="H26" s="138"/>
      <c r="I26" s="139"/>
      <c r="J26" s="457">
        <v>953111600</v>
      </c>
      <c r="K26" s="458">
        <v>134327900</v>
      </c>
      <c r="L26" s="534">
        <v>0.14093617158788121</v>
      </c>
      <c r="O26" s="748"/>
    </row>
    <row r="27" spans="1:15">
      <c r="A27" s="383" t="s">
        <v>705</v>
      </c>
      <c r="B27" s="384">
        <v>8291494550</v>
      </c>
      <c r="C27" s="379">
        <v>0.83075149279373328</v>
      </c>
      <c r="D27" s="391">
        <v>17021</v>
      </c>
      <c r="E27" s="388">
        <v>487133.22072733683</v>
      </c>
      <c r="F27" s="37"/>
      <c r="G27" s="385">
        <v>8367724139.1669502</v>
      </c>
      <c r="H27" s="138"/>
      <c r="I27" s="139"/>
      <c r="J27" s="457">
        <v>6679978050</v>
      </c>
      <c r="K27" s="458">
        <v>1611516500</v>
      </c>
      <c r="L27" s="534">
        <v>0.24124577774623077</v>
      </c>
      <c r="O27" s="748"/>
    </row>
    <row r="28" spans="1:15">
      <c r="A28" s="383" t="s">
        <v>706</v>
      </c>
      <c r="B28" s="384">
        <v>601781750</v>
      </c>
      <c r="C28" s="369">
        <v>6.0294448019449665E-2</v>
      </c>
      <c r="D28" s="391">
        <v>613</v>
      </c>
      <c r="E28" s="388">
        <v>981699.42903752043</v>
      </c>
      <c r="F28" s="37"/>
      <c r="G28" s="385">
        <v>607314356.37078619</v>
      </c>
      <c r="H28" s="138"/>
      <c r="I28" s="387"/>
      <c r="J28" s="457">
        <v>527727150</v>
      </c>
      <c r="K28" s="458">
        <v>74054600</v>
      </c>
      <c r="L28" s="534">
        <v>0.14032744004169578</v>
      </c>
      <c r="O28" s="748"/>
    </row>
    <row r="29" spans="1:15">
      <c r="A29" s="377"/>
      <c r="B29" s="530"/>
      <c r="C29" s="369"/>
      <c r="D29" s="532"/>
      <c r="E29" s="376"/>
      <c r="F29" s="37"/>
      <c r="G29" s="385"/>
      <c r="H29" s="138"/>
      <c r="I29" s="139"/>
      <c r="J29" s="459"/>
      <c r="K29" s="460"/>
      <c r="O29" s="748"/>
    </row>
    <row r="30" spans="1:15">
      <c r="A30" s="377" t="s">
        <v>710</v>
      </c>
      <c r="B30" s="378">
        <v>10903504450</v>
      </c>
      <c r="C30" s="379">
        <v>0</v>
      </c>
      <c r="D30" s="376">
        <v>24642</v>
      </c>
      <c r="E30" s="369"/>
      <c r="F30" s="37"/>
      <c r="G30" s="385">
        <v>12948799292</v>
      </c>
      <c r="H30" s="468">
        <v>12948799292</v>
      </c>
      <c r="I30" s="382">
        <v>0.10191365700547671</v>
      </c>
      <c r="J30" s="457">
        <v>10875199450</v>
      </c>
      <c r="K30" s="458">
        <v>28305000</v>
      </c>
      <c r="L30" s="534">
        <v>2.6027108863736748E-3</v>
      </c>
      <c r="O30" s="748"/>
    </row>
    <row r="31" spans="1:15">
      <c r="A31" s="383" t="s">
        <v>693</v>
      </c>
      <c r="B31" s="384">
        <v>1249631000</v>
      </c>
      <c r="C31" s="369">
        <v>0.11460819828435985</v>
      </c>
      <c r="D31" s="391">
        <v>1321</v>
      </c>
      <c r="E31" s="376">
        <v>945973.50492051477</v>
      </c>
      <c r="F31" s="37"/>
      <c r="G31" s="385">
        <v>1484038556.8019145</v>
      </c>
      <c r="H31" s="138"/>
      <c r="I31" s="389"/>
      <c r="J31" s="457">
        <v>1269511800</v>
      </c>
      <c r="K31" s="458">
        <v>-19880800</v>
      </c>
      <c r="L31" s="534">
        <v>-1.5660193154565401E-2</v>
      </c>
      <c r="O31" s="748"/>
    </row>
    <row r="32" spans="1:15">
      <c r="A32" s="383" t="s">
        <v>712</v>
      </c>
      <c r="B32" s="544">
        <v>7988339350</v>
      </c>
      <c r="C32" s="369">
        <v>0.73263961936568023</v>
      </c>
      <c r="D32" s="391">
        <v>20559</v>
      </c>
      <c r="E32" s="376">
        <v>388556.80480568123</v>
      </c>
      <c r="F32" s="37"/>
      <c r="G32" s="385">
        <v>9486803384.5334682</v>
      </c>
      <c r="H32" s="138"/>
      <c r="I32" s="389"/>
      <c r="J32" s="457">
        <v>7945709850</v>
      </c>
      <c r="K32" s="458">
        <v>42629500</v>
      </c>
      <c r="L32" s="534">
        <v>5.3650964866279382E-3</v>
      </c>
      <c r="O32" s="748"/>
    </row>
    <row r="33" spans="1:15">
      <c r="A33" s="383" t="s">
        <v>706</v>
      </c>
      <c r="B33" s="384">
        <v>1665534100</v>
      </c>
      <c r="C33" s="369">
        <v>0.15275218234995996</v>
      </c>
      <c r="D33" s="391">
        <v>2762</v>
      </c>
      <c r="E33" s="376">
        <v>603017.41491672699</v>
      </c>
      <c r="F33" s="37"/>
      <c r="G33" s="385">
        <v>1977957350.6646166</v>
      </c>
      <c r="H33" s="138"/>
      <c r="I33" s="387"/>
      <c r="J33" s="457">
        <v>1659977800</v>
      </c>
      <c r="K33" s="458">
        <v>5556300</v>
      </c>
      <c r="L33" s="534">
        <v>3.3472134386375529E-3</v>
      </c>
      <c r="O33" s="748"/>
    </row>
    <row r="34" spans="1:15">
      <c r="A34" s="383"/>
      <c r="B34" s="530"/>
      <c r="C34" s="369"/>
      <c r="D34" s="532"/>
      <c r="E34" s="369"/>
      <c r="F34" s="37"/>
      <c r="G34" s="370"/>
      <c r="H34" s="138"/>
      <c r="I34" s="387"/>
      <c r="J34" s="459"/>
      <c r="K34" s="462"/>
      <c r="O34" s="748"/>
    </row>
    <row r="35" spans="1:15">
      <c r="A35" s="377" t="s">
        <v>713</v>
      </c>
      <c r="B35" s="378">
        <v>4695157400</v>
      </c>
      <c r="C35" s="379">
        <v>0</v>
      </c>
      <c r="D35" s="376">
        <v>12268</v>
      </c>
      <c r="E35" s="376"/>
      <c r="F35" s="37"/>
      <c r="G35" s="381">
        <v>5010740516</v>
      </c>
      <c r="H35" s="468">
        <v>5010740516</v>
      </c>
      <c r="I35" s="382">
        <v>3.9437084379442502E-2</v>
      </c>
      <c r="J35" s="457">
        <v>4674160400</v>
      </c>
      <c r="K35" s="458">
        <v>20997000</v>
      </c>
      <c r="L35" s="534">
        <v>4.492143658570211E-3</v>
      </c>
      <c r="O35" s="748"/>
    </row>
    <row r="36" spans="1:15">
      <c r="A36" s="383" t="s">
        <v>714</v>
      </c>
      <c r="B36" s="384">
        <v>381643600</v>
      </c>
      <c r="C36" s="379">
        <v>8.1284516680953017E-2</v>
      </c>
      <c r="D36" s="391">
        <v>546</v>
      </c>
      <c r="E36" s="376">
        <v>698980.95238095243</v>
      </c>
      <c r="F36" s="37"/>
      <c r="G36" s="385">
        <v>407295621.05672914</v>
      </c>
      <c r="H36" s="138"/>
      <c r="I36" s="387"/>
      <c r="J36" s="457">
        <v>379084600</v>
      </c>
      <c r="K36" s="458">
        <v>2559000</v>
      </c>
      <c r="L36" s="534">
        <v>6.7504720582160288E-3</v>
      </c>
      <c r="O36" s="748"/>
    </row>
    <row r="37" spans="1:15">
      <c r="A37" s="383" t="s">
        <v>712</v>
      </c>
      <c r="B37" s="384">
        <v>1964422500</v>
      </c>
      <c r="C37" s="379">
        <v>0.41839332159556569</v>
      </c>
      <c r="D37" s="391">
        <v>7815</v>
      </c>
      <c r="E37" s="376">
        <v>251365.64299424185</v>
      </c>
      <c r="F37" s="37"/>
      <c r="G37" s="385">
        <v>2096460368.1427188</v>
      </c>
      <c r="H37" s="138"/>
      <c r="I37" s="387"/>
      <c r="J37" s="457">
        <v>1955028500</v>
      </c>
      <c r="K37" s="458">
        <v>9394000</v>
      </c>
      <c r="L37" s="534">
        <v>4.8050450415428724E-3</v>
      </c>
      <c r="O37" s="748"/>
    </row>
    <row r="38" spans="1:15">
      <c r="A38" s="383" t="s">
        <v>715</v>
      </c>
      <c r="B38" s="384">
        <v>2349091300</v>
      </c>
      <c r="C38" s="369">
        <v>0.50032216172348132</v>
      </c>
      <c r="D38" s="391">
        <v>3907</v>
      </c>
      <c r="E38" s="376">
        <v>601251.93242897361</v>
      </c>
      <c r="F38" s="37"/>
      <c r="G38" s="385">
        <v>2506984526.8005524</v>
      </c>
      <c r="H38" s="138"/>
      <c r="I38" s="387"/>
      <c r="J38" s="457">
        <v>2340047300</v>
      </c>
      <c r="K38" s="458">
        <v>9044000</v>
      </c>
      <c r="L38" s="534">
        <v>3.8648791415455577E-3</v>
      </c>
      <c r="O38" s="748"/>
    </row>
    <row r="39" spans="1:15">
      <c r="A39" s="383"/>
      <c r="B39" s="530"/>
      <c r="C39" s="369"/>
      <c r="D39" s="532"/>
      <c r="E39" s="376"/>
      <c r="F39" s="37"/>
      <c r="G39" s="385"/>
      <c r="H39" s="138"/>
      <c r="I39" s="387"/>
      <c r="J39" s="459"/>
      <c r="K39" s="461"/>
      <c r="O39" s="748"/>
    </row>
    <row r="40" spans="1:15">
      <c r="A40" s="377" t="s">
        <v>716</v>
      </c>
      <c r="B40" s="378">
        <v>2170687200</v>
      </c>
      <c r="C40" s="379">
        <v>0</v>
      </c>
      <c r="D40" s="376">
        <v>4516</v>
      </c>
      <c r="E40" s="376"/>
      <c r="F40" s="37"/>
      <c r="G40" s="381">
        <v>2315440593</v>
      </c>
      <c r="H40" s="468">
        <v>2315440593</v>
      </c>
      <c r="I40" s="382">
        <v>1.8223698822588837E-2</v>
      </c>
      <c r="J40" s="457">
        <v>2138661600</v>
      </c>
      <c r="K40" s="458">
        <v>32025600</v>
      </c>
      <c r="L40" s="534">
        <v>1.4974599067005271E-2</v>
      </c>
      <c r="O40" s="748"/>
    </row>
    <row r="41" spans="1:15">
      <c r="A41" s="383" t="s">
        <v>714</v>
      </c>
      <c r="B41" s="384">
        <v>92025500</v>
      </c>
      <c r="C41" s="379">
        <v>4.2394638895921995E-2</v>
      </c>
      <c r="D41" s="391">
        <v>222</v>
      </c>
      <c r="E41" s="376">
        <v>414529.27927927929</v>
      </c>
      <c r="F41" s="37"/>
      <c r="G41" s="385">
        <v>98162267.825194478</v>
      </c>
      <c r="H41" s="138"/>
      <c r="I41" s="387"/>
      <c r="J41" s="457">
        <v>102783500</v>
      </c>
      <c r="K41" s="458">
        <v>-10758000</v>
      </c>
      <c r="L41" s="534">
        <v>-0.10466660504847568</v>
      </c>
      <c r="O41" s="748"/>
    </row>
    <row r="42" spans="1:15">
      <c r="A42" s="383" t="s">
        <v>712</v>
      </c>
      <c r="B42" s="544">
        <v>597840500</v>
      </c>
      <c r="C42" s="379">
        <v>0.27541531548165943</v>
      </c>
      <c r="D42" s="391">
        <v>2267</v>
      </c>
      <c r="E42" s="376">
        <v>263714.38023820025</v>
      </c>
      <c r="F42" s="37"/>
      <c r="G42" s="385">
        <v>637707801.40013564</v>
      </c>
      <c r="H42" s="138"/>
      <c r="I42" s="387"/>
      <c r="J42" s="457">
        <v>573681900</v>
      </c>
      <c r="K42" s="458">
        <v>24158600</v>
      </c>
      <c r="L42" s="534">
        <v>4.2111490705912108E-2</v>
      </c>
      <c r="O42" s="748"/>
    </row>
    <row r="43" spans="1:15">
      <c r="A43" s="383" t="s">
        <v>715</v>
      </c>
      <c r="B43" s="384">
        <v>1480821200</v>
      </c>
      <c r="C43" s="369">
        <v>0.68219004562241858</v>
      </c>
      <c r="D43" s="391">
        <v>2027</v>
      </c>
      <c r="E43" s="376">
        <v>730548.19930932415</v>
      </c>
      <c r="F43" s="37"/>
      <c r="G43" s="385">
        <v>1579570523.7746699</v>
      </c>
      <c r="H43" s="138"/>
      <c r="I43" s="387"/>
      <c r="J43" s="457">
        <v>1462196200</v>
      </c>
      <c r="K43" s="458">
        <v>18625000</v>
      </c>
      <c r="L43" s="534">
        <v>1.2737688690478062E-2</v>
      </c>
      <c r="O43" s="748"/>
    </row>
    <row r="44" spans="1:15">
      <c r="A44" s="390"/>
      <c r="B44" s="531"/>
      <c r="C44" s="369"/>
      <c r="D44" s="532"/>
      <c r="E44" s="376"/>
      <c r="F44" s="37"/>
      <c r="G44" s="385"/>
      <c r="H44" s="138"/>
      <c r="I44" s="138"/>
      <c r="J44" s="459"/>
      <c r="K44" s="462"/>
      <c r="O44" s="748"/>
    </row>
    <row r="45" spans="1:15">
      <c r="A45" s="377" t="s">
        <v>717</v>
      </c>
      <c r="B45" s="378">
        <v>3584414200</v>
      </c>
      <c r="C45" s="379">
        <v>0</v>
      </c>
      <c r="D45" s="376">
        <v>6524</v>
      </c>
      <c r="E45" s="376"/>
      <c r="F45" s="37"/>
      <c r="G45" s="381">
        <v>3724959199</v>
      </c>
      <c r="H45" s="468">
        <v>3724959199</v>
      </c>
      <c r="I45" s="382">
        <v>2.9317329399091069E-2</v>
      </c>
      <c r="J45" s="457">
        <v>3526293800</v>
      </c>
      <c r="K45" s="458">
        <v>58120400</v>
      </c>
      <c r="L45" s="534">
        <v>1.6482007256457189E-2</v>
      </c>
      <c r="O45" s="748"/>
    </row>
    <row r="46" spans="1:15">
      <c r="A46" s="383" t="s">
        <v>714</v>
      </c>
      <c r="B46" s="391">
        <v>188709802</v>
      </c>
      <c r="C46" s="379">
        <v>5.2647320167406995E-2</v>
      </c>
      <c r="D46" s="391">
        <v>313</v>
      </c>
      <c r="E46" s="376">
        <v>602906.7156549521</v>
      </c>
      <c r="F46" s="37"/>
      <c r="G46" s="385">
        <v>196109119.56028089</v>
      </c>
      <c r="H46" s="138"/>
      <c r="I46" s="370"/>
      <c r="J46" s="457">
        <v>185958800</v>
      </c>
      <c r="K46" s="458">
        <v>2751002</v>
      </c>
      <c r="L46" s="534">
        <v>1.4793610197527625E-2</v>
      </c>
      <c r="O46" s="748"/>
    </row>
    <row r="47" spans="1:15">
      <c r="A47" s="383" t="s">
        <v>712</v>
      </c>
      <c r="B47" s="391">
        <v>865608098</v>
      </c>
      <c r="C47" s="379">
        <v>0.24149220756909176</v>
      </c>
      <c r="D47" s="384">
        <v>3080</v>
      </c>
      <c r="E47" s="376">
        <v>281041.59025974025</v>
      </c>
      <c r="F47" s="37"/>
      <c r="G47" s="385">
        <v>899548620.07130575</v>
      </c>
      <c r="H47" s="138"/>
      <c r="I47" s="370"/>
      <c r="J47" s="457">
        <v>847584700</v>
      </c>
      <c r="K47" s="458">
        <v>18023398</v>
      </c>
      <c r="L47" s="534">
        <v>2.1264421125109973E-2</v>
      </c>
      <c r="O47" s="748"/>
    </row>
    <row r="48" spans="1:15">
      <c r="A48" s="383" t="s">
        <v>715</v>
      </c>
      <c r="B48" s="384">
        <v>2530096300</v>
      </c>
      <c r="C48" s="369">
        <v>0.70586047226350124</v>
      </c>
      <c r="D48" s="391">
        <v>3131</v>
      </c>
      <c r="E48" s="376">
        <v>808079.30373682524</v>
      </c>
      <c r="F48" s="37"/>
      <c r="G48" s="385">
        <v>2629301459.3684134</v>
      </c>
      <c r="H48" s="138"/>
      <c r="I48" s="370"/>
      <c r="J48" s="457">
        <v>2492750300</v>
      </c>
      <c r="K48" s="458">
        <v>37346000</v>
      </c>
      <c r="L48" s="534">
        <v>1.4981845554285963E-2</v>
      </c>
      <c r="O48" s="748"/>
    </row>
    <row r="49" spans="1:15">
      <c r="A49" s="377"/>
      <c r="B49" s="530"/>
      <c r="C49" s="369"/>
      <c r="D49" s="532"/>
      <c r="E49" s="376"/>
      <c r="F49" s="37"/>
      <c r="G49" s="385"/>
      <c r="H49" s="138"/>
      <c r="I49" s="370"/>
      <c r="J49" s="455"/>
      <c r="K49" s="456"/>
      <c r="O49" s="748"/>
    </row>
    <row r="50" spans="1:15">
      <c r="A50" s="377" t="s">
        <v>718</v>
      </c>
      <c r="B50" s="392">
        <v>6806000</v>
      </c>
      <c r="C50" s="369"/>
      <c r="D50" s="391">
        <v>12</v>
      </c>
      <c r="E50" s="376">
        <v>567166.66666666663</v>
      </c>
      <c r="F50" s="37"/>
      <c r="G50" s="385">
        <v>7041800</v>
      </c>
      <c r="H50" s="468">
        <v>7041800</v>
      </c>
      <c r="I50" s="382">
        <v>5.5422558780762498E-5</v>
      </c>
      <c r="J50" s="457">
        <v>6806050</v>
      </c>
      <c r="K50" s="458">
        <v>-50</v>
      </c>
      <c r="L50" s="534">
        <v>-7.3464050366952935E-6</v>
      </c>
      <c r="O50" s="748"/>
    </row>
    <row r="51" spans="1:15" ht="13.5" thickBot="1">
      <c r="A51" s="393" t="s">
        <v>719</v>
      </c>
      <c r="B51" s="394">
        <v>111602546261</v>
      </c>
      <c r="C51" s="395">
        <v>0</v>
      </c>
      <c r="D51" s="396">
        <v>198641</v>
      </c>
      <c r="E51" s="397">
        <v>561830.36866004497</v>
      </c>
      <c r="F51" s="37"/>
      <c r="G51" s="395">
        <v>127056566043</v>
      </c>
      <c r="H51" s="395">
        <v>127056566043</v>
      </c>
      <c r="I51" s="382">
        <v>1</v>
      </c>
      <c r="J51" s="457">
        <v>104047833201</v>
      </c>
      <c r="K51" s="458">
        <v>1953688002</v>
      </c>
      <c r="L51" s="534">
        <v>1.8776825445522331E-2</v>
      </c>
      <c r="O51" s="748"/>
    </row>
    <row r="52" spans="1:15">
      <c r="A52" s="390"/>
      <c r="B52" s="369"/>
      <c r="C52" s="369"/>
      <c r="D52" s="369"/>
      <c r="E52" s="376"/>
      <c r="F52" s="37"/>
      <c r="G52" s="381"/>
      <c r="H52" s="140"/>
      <c r="I52" s="370"/>
      <c r="J52" s="455"/>
      <c r="K52" s="456"/>
    </row>
    <row r="53" spans="1:15">
      <c r="A53" s="390"/>
      <c r="B53" s="369"/>
      <c r="C53" s="369"/>
      <c r="D53" s="369"/>
      <c r="E53" s="376"/>
      <c r="F53" s="37"/>
      <c r="G53" s="398"/>
      <c r="H53" s="141"/>
      <c r="I53" s="370"/>
      <c r="J53" s="455"/>
      <c r="K53" s="456"/>
    </row>
    <row r="54" spans="1:15">
      <c r="A54" s="399"/>
      <c r="B54" s="400"/>
      <c r="C54" s="400"/>
      <c r="D54" s="400"/>
      <c r="E54" s="401"/>
      <c r="F54" s="400"/>
      <c r="G54" s="402"/>
      <c r="H54" s="374"/>
      <c r="I54" s="374"/>
      <c r="J54" s="463"/>
      <c r="K54" s="464"/>
    </row>
    <row r="55" spans="1:15">
      <c r="A55" s="403"/>
      <c r="B55" s="403"/>
      <c r="C55" s="403"/>
      <c r="D55" s="403"/>
      <c r="E55" s="404"/>
      <c r="F55" s="403"/>
      <c r="G55" s="370"/>
      <c r="H55" s="370"/>
      <c r="I55" s="403"/>
      <c r="J55" s="465"/>
      <c r="K55" s="465"/>
    </row>
    <row r="56" spans="1:15">
      <c r="A56" s="405" t="s">
        <v>3624</v>
      </c>
      <c r="B56" s="403"/>
      <c r="C56" s="403"/>
      <c r="D56" s="403"/>
      <c r="E56" s="404"/>
      <c r="F56" s="403"/>
      <c r="G56" s="370"/>
      <c r="H56" s="370"/>
      <c r="I56" s="403"/>
      <c r="J56" s="465"/>
      <c r="K56" s="465"/>
    </row>
    <row r="57" spans="1:15" ht="39" customHeight="1">
      <c r="A57" s="403"/>
      <c r="B57" s="419" t="s">
        <v>798</v>
      </c>
      <c r="C57" s="419" t="s">
        <v>3625</v>
      </c>
      <c r="D57" s="406"/>
      <c r="E57" s="404"/>
      <c r="F57" s="403"/>
      <c r="G57" s="370"/>
      <c r="H57" s="370"/>
      <c r="I57" s="403"/>
      <c r="J57" s="465"/>
      <c r="K57" s="465"/>
    </row>
    <row r="58" spans="1:15">
      <c r="A58" s="403"/>
      <c r="B58" s="420">
        <v>42614</v>
      </c>
      <c r="C58" s="420">
        <v>42614</v>
      </c>
      <c r="D58" s="373" t="s">
        <v>799</v>
      </c>
      <c r="E58" s="404"/>
      <c r="F58" s="403"/>
      <c r="G58" s="403"/>
      <c r="H58" s="370"/>
      <c r="I58" s="403"/>
      <c r="J58" s="465"/>
      <c r="K58" s="465"/>
    </row>
    <row r="59" spans="1:15">
      <c r="A59" s="408" t="s">
        <v>702</v>
      </c>
      <c r="B59" s="418">
        <v>77487</v>
      </c>
      <c r="C59" s="418">
        <v>63374831603</v>
      </c>
      <c r="D59" s="409">
        <v>0.49879225904430574</v>
      </c>
      <c r="E59" s="404"/>
      <c r="F59" s="403"/>
      <c r="G59" s="403"/>
      <c r="H59" s="370"/>
      <c r="I59" s="403"/>
      <c r="J59" s="465"/>
      <c r="K59" s="465"/>
    </row>
    <row r="60" spans="1:15">
      <c r="A60" s="408" t="s">
        <v>323</v>
      </c>
      <c r="B60" s="418">
        <v>39674</v>
      </c>
      <c r="C60" s="418">
        <v>21472720375</v>
      </c>
      <c r="D60" s="409">
        <v>0.1690012648990761</v>
      </c>
      <c r="E60" s="404"/>
      <c r="F60" s="403"/>
      <c r="G60" s="403"/>
      <c r="H60" s="370"/>
      <c r="I60" s="403"/>
      <c r="J60" s="465"/>
      <c r="K60" s="465"/>
    </row>
    <row r="61" spans="1:15">
      <c r="A61" s="408" t="s">
        <v>708</v>
      </c>
      <c r="B61" s="418">
        <v>16638</v>
      </c>
      <c r="C61" s="418">
        <v>8129557067</v>
      </c>
      <c r="D61" s="409">
        <v>6.398376188011172E-2</v>
      </c>
      <c r="E61" s="404"/>
      <c r="F61" s="403"/>
      <c r="G61" s="403"/>
      <c r="H61" s="403"/>
      <c r="I61" s="403"/>
      <c r="J61" s="465"/>
      <c r="K61" s="465"/>
    </row>
    <row r="62" spans="1:15">
      <c r="A62" s="408" t="s">
        <v>312</v>
      </c>
      <c r="B62" s="418">
        <v>18501</v>
      </c>
      <c r="C62" s="418">
        <v>10072475598</v>
      </c>
      <c r="D62" s="409">
        <v>7.9275522011126545E-2</v>
      </c>
      <c r="E62" s="404"/>
      <c r="F62" s="403"/>
      <c r="G62" s="403"/>
      <c r="H62" s="403"/>
      <c r="I62" s="403"/>
      <c r="J62" s="465"/>
      <c r="K62" s="465"/>
    </row>
    <row r="63" spans="1:15">
      <c r="A63" s="408" t="s">
        <v>800</v>
      </c>
      <c r="B63" s="418">
        <v>24679</v>
      </c>
      <c r="C63" s="418">
        <v>12948799292</v>
      </c>
      <c r="D63" s="409">
        <v>0.10191365700547671</v>
      </c>
      <c r="E63" s="404"/>
      <c r="F63" s="403"/>
      <c r="G63" s="403"/>
      <c r="H63" s="403"/>
      <c r="I63" s="403"/>
      <c r="J63" s="465"/>
      <c r="K63" s="465"/>
    </row>
    <row r="64" spans="1:15">
      <c r="A64" s="408" t="s">
        <v>713</v>
      </c>
      <c r="B64" s="418">
        <v>12273</v>
      </c>
      <c r="C64" s="418">
        <v>5010740516</v>
      </c>
      <c r="D64" s="409">
        <v>3.9437084379442502E-2</v>
      </c>
      <c r="E64" s="404"/>
      <c r="F64" s="403"/>
      <c r="G64" s="403"/>
      <c r="H64" s="403"/>
      <c r="I64" s="403"/>
      <c r="J64" s="465"/>
      <c r="K64" s="465"/>
    </row>
    <row r="65" spans="1:11">
      <c r="A65" s="408" t="s">
        <v>716</v>
      </c>
      <c r="B65" s="418">
        <v>4619</v>
      </c>
      <c r="C65" s="418">
        <v>2315440593</v>
      </c>
      <c r="D65" s="409">
        <v>1.8223698822588837E-2</v>
      </c>
      <c r="E65" s="404"/>
      <c r="F65" s="403"/>
      <c r="G65" s="403"/>
      <c r="H65" s="403"/>
      <c r="I65" s="403"/>
      <c r="J65" s="465"/>
      <c r="K65" s="465"/>
    </row>
    <row r="66" spans="1:11">
      <c r="A66" s="408" t="s">
        <v>801</v>
      </c>
      <c r="B66" s="418">
        <v>6556</v>
      </c>
      <c r="C66" s="418">
        <v>3724959199</v>
      </c>
      <c r="D66" s="409">
        <v>2.9317329399091069E-2</v>
      </c>
      <c r="E66" s="404"/>
      <c r="F66" s="403"/>
      <c r="G66" s="403"/>
      <c r="H66" s="403"/>
      <c r="I66" s="403"/>
      <c r="J66" s="465"/>
      <c r="K66" s="465"/>
    </row>
    <row r="67" spans="1:11">
      <c r="A67" s="408" t="s">
        <v>718</v>
      </c>
      <c r="B67" s="418">
        <v>10</v>
      </c>
      <c r="C67" s="418">
        <v>7041800</v>
      </c>
      <c r="D67" s="409">
        <v>5.5422558780762498E-5</v>
      </c>
      <c r="E67" s="404"/>
      <c r="F67" s="403"/>
      <c r="G67" s="403"/>
      <c r="H67" s="403"/>
      <c r="I67" s="403"/>
      <c r="J67" s="465"/>
      <c r="K67" s="465"/>
    </row>
    <row r="68" spans="1:11" ht="13.5" thickBot="1">
      <c r="A68" s="403"/>
      <c r="B68" s="410">
        <v>200437</v>
      </c>
      <c r="C68" s="410">
        <v>127056566043</v>
      </c>
      <c r="D68" s="411">
        <v>0.99999999999999989</v>
      </c>
      <c r="E68" s="404"/>
      <c r="F68" s="403"/>
      <c r="G68" s="403"/>
      <c r="H68" s="403"/>
      <c r="I68" s="403"/>
      <c r="J68" s="465"/>
      <c r="K68" s="465"/>
    </row>
    <row r="69" spans="1:11">
      <c r="A69" s="403"/>
      <c r="D69" s="403"/>
      <c r="E69" s="404"/>
      <c r="F69" s="403"/>
      <c r="G69" s="403"/>
      <c r="H69" s="403"/>
      <c r="I69" s="403"/>
      <c r="J69" s="465"/>
      <c r="K69" s="465"/>
    </row>
  </sheetData>
  <mergeCells count="4">
    <mergeCell ref="H5:H6"/>
    <mergeCell ref="D5:D6"/>
    <mergeCell ref="E5:E6"/>
    <mergeCell ref="G5:G6"/>
  </mergeCells>
  <phoneticPr fontId="16" type="noConversion"/>
  <pageMargins left="0.38" right="0.25" top="0.39" bottom="0.53" header="0.26" footer="0.28999999999999998"/>
  <pageSetup paperSize="8" orientation="landscape" r:id="rId1"/>
  <headerFooter alignWithMargins="0">
    <oddFooter>&amp;L&amp;D &amp;T&amp;R&amp;Z&amp;F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59999389629810485"/>
    <pageSetUpPr fitToPage="1"/>
  </sheetPr>
  <dimension ref="A1:G440"/>
  <sheetViews>
    <sheetView workbookViewId="0">
      <pane xSplit="2" ySplit="3" topLeftCell="C377" activePane="bottomRight" state="frozen"/>
      <selection activeCell="I26" sqref="I26"/>
      <selection pane="topRight" activeCell="I26" sqref="I26"/>
      <selection pane="bottomLeft" activeCell="I26" sqref="I26"/>
      <selection pane="bottomRight" activeCell="C433" sqref="C433"/>
    </sheetView>
  </sheetViews>
  <sheetFormatPr defaultColWidth="9.140625" defaultRowHeight="12.75" outlineLevelRow="1"/>
  <cols>
    <col min="1" max="1" width="16.28515625" style="1" bestFit="1" customWidth="1"/>
    <col min="2" max="2" width="42.140625" style="1" customWidth="1"/>
    <col min="3" max="3" width="14.7109375" style="599" customWidth="1"/>
    <col min="4" max="4" width="13" style="599" customWidth="1"/>
    <col min="5" max="5" width="13.140625" style="599" customWidth="1"/>
    <col min="6" max="6" width="13.28515625" style="1" customWidth="1"/>
    <col min="7" max="8" width="9.140625" style="1"/>
    <col min="9" max="9" width="16.42578125" style="1" bestFit="1" customWidth="1"/>
    <col min="10" max="16384" width="9.140625" style="1"/>
  </cols>
  <sheetData>
    <row r="1" spans="1:5" ht="22.5">
      <c r="A1" s="39"/>
      <c r="B1" s="39"/>
      <c r="C1" s="588" t="s">
        <v>471</v>
      </c>
      <c r="D1" s="588" t="s">
        <v>471</v>
      </c>
      <c r="E1" s="588" t="s">
        <v>471</v>
      </c>
    </row>
    <row r="2" spans="1:5">
      <c r="A2" s="39"/>
      <c r="B2" s="39"/>
      <c r="C2" s="589" t="s">
        <v>1295</v>
      </c>
      <c r="D2" s="589" t="s">
        <v>1295</v>
      </c>
      <c r="E2" s="589" t="s">
        <v>1295</v>
      </c>
    </row>
    <row r="3" spans="1:5" s="32" customFormat="1" ht="33.75">
      <c r="A3" s="40"/>
      <c r="B3" s="40"/>
      <c r="C3" s="590" t="s">
        <v>472</v>
      </c>
      <c r="D3" s="590" t="s">
        <v>475</v>
      </c>
      <c r="E3" s="590" t="s">
        <v>474</v>
      </c>
    </row>
    <row r="4" spans="1:5">
      <c r="A4" s="580" t="s">
        <v>407</v>
      </c>
      <c r="B4" s="31" t="s">
        <v>408</v>
      </c>
      <c r="C4" s="599">
        <v>90330.01</v>
      </c>
      <c r="D4" s="600">
        <v>184346.96</v>
      </c>
      <c r="E4" s="599">
        <v>94016.95</v>
      </c>
    </row>
    <row r="5" spans="1:5">
      <c r="A5" s="548" t="s">
        <v>409</v>
      </c>
      <c r="B5" s="31" t="s">
        <v>410</v>
      </c>
      <c r="C5" s="599">
        <v>0</v>
      </c>
      <c r="D5" s="600">
        <v>0</v>
      </c>
      <c r="E5" s="600" t="s">
        <v>476</v>
      </c>
    </row>
    <row r="6" spans="1:5">
      <c r="A6" s="558" t="s">
        <v>413</v>
      </c>
      <c r="B6" s="31" t="s">
        <v>414</v>
      </c>
      <c r="C6" s="599">
        <v>0</v>
      </c>
      <c r="D6" s="600" t="s">
        <v>476</v>
      </c>
      <c r="E6" s="600" t="s">
        <v>476</v>
      </c>
    </row>
    <row r="7" spans="1:5">
      <c r="A7" s="558" t="s">
        <v>415</v>
      </c>
      <c r="B7" s="31" t="s">
        <v>416</v>
      </c>
      <c r="C7" s="599">
        <v>0</v>
      </c>
      <c r="D7" s="600" t="s">
        <v>476</v>
      </c>
      <c r="E7" s="600" t="s">
        <v>476</v>
      </c>
    </row>
    <row r="8" spans="1:5">
      <c r="A8" s="580" t="s">
        <v>732</v>
      </c>
      <c r="B8" s="31" t="s">
        <v>564</v>
      </c>
      <c r="C8" s="599">
        <v>3986479.3099999987</v>
      </c>
      <c r="D8" s="600">
        <v>8135672.0599999987</v>
      </c>
      <c r="E8" s="599">
        <v>4149192.75</v>
      </c>
    </row>
    <row r="9" spans="1:5">
      <c r="A9" s="558" t="s">
        <v>208</v>
      </c>
      <c r="B9" s="31" t="s">
        <v>573</v>
      </c>
      <c r="C9" s="599">
        <v>0</v>
      </c>
      <c r="D9" s="600" t="s">
        <v>476</v>
      </c>
      <c r="E9" s="600" t="s">
        <v>476</v>
      </c>
    </row>
    <row r="10" spans="1:5">
      <c r="A10" s="580" t="s">
        <v>735</v>
      </c>
      <c r="B10" s="31" t="s">
        <v>587</v>
      </c>
      <c r="C10" s="599">
        <v>176988</v>
      </c>
      <c r="D10" s="600">
        <v>361200</v>
      </c>
      <c r="E10" s="599">
        <v>184212</v>
      </c>
    </row>
    <row r="11" spans="1:5">
      <c r="A11" s="558" t="s">
        <v>423</v>
      </c>
      <c r="B11" s="31" t="s">
        <v>434</v>
      </c>
      <c r="C11" s="599">
        <v>0</v>
      </c>
      <c r="D11" s="600">
        <v>0</v>
      </c>
      <c r="E11" s="599">
        <v>0</v>
      </c>
    </row>
    <row r="12" spans="1:5">
      <c r="A12" s="580" t="s">
        <v>740</v>
      </c>
      <c r="B12" s="31" t="s">
        <v>574</v>
      </c>
      <c r="C12" s="599">
        <v>1407082.3437019049</v>
      </c>
      <c r="D12" s="600">
        <v>2871596.6237019049</v>
      </c>
      <c r="E12" s="599">
        <v>1464514.28</v>
      </c>
    </row>
    <row r="13" spans="1:5">
      <c r="A13" s="558" t="s">
        <v>209</v>
      </c>
      <c r="B13" s="31" t="s">
        <v>575</v>
      </c>
      <c r="C13" s="599">
        <v>0</v>
      </c>
      <c r="D13" s="600">
        <v>0</v>
      </c>
      <c r="E13" s="600" t="s">
        <v>476</v>
      </c>
    </row>
    <row r="14" spans="1:5">
      <c r="A14" s="580" t="s">
        <v>743</v>
      </c>
      <c r="B14" s="31" t="s">
        <v>588</v>
      </c>
      <c r="C14" s="599">
        <v>44688</v>
      </c>
      <c r="D14" s="600">
        <v>91200</v>
      </c>
      <c r="E14" s="599">
        <v>46512</v>
      </c>
    </row>
    <row r="15" spans="1:5">
      <c r="A15" s="558" t="s">
        <v>435</v>
      </c>
      <c r="B15" s="31" t="s">
        <v>436</v>
      </c>
      <c r="C15" s="599">
        <v>0</v>
      </c>
      <c r="D15" s="600">
        <v>0</v>
      </c>
      <c r="E15" s="600" t="s">
        <v>476</v>
      </c>
    </row>
    <row r="16" spans="1:5">
      <c r="A16" s="558" t="s">
        <v>437</v>
      </c>
      <c r="B16" s="31" t="s">
        <v>438</v>
      </c>
      <c r="C16" s="599">
        <v>0</v>
      </c>
      <c r="D16" s="600">
        <v>0</v>
      </c>
      <c r="E16" s="599">
        <v>0</v>
      </c>
    </row>
    <row r="17" spans="1:5">
      <c r="A17" s="580" t="s">
        <v>744</v>
      </c>
      <c r="B17" s="31" t="s">
        <v>576</v>
      </c>
      <c r="C17" s="599">
        <v>1357428.4900000002</v>
      </c>
      <c r="D17" s="600">
        <v>2770262.22</v>
      </c>
      <c r="E17" s="599">
        <v>1412833.73</v>
      </c>
    </row>
    <row r="18" spans="1:5">
      <c r="A18" s="580" t="s">
        <v>747</v>
      </c>
      <c r="B18" s="31" t="s">
        <v>589</v>
      </c>
      <c r="C18" s="599">
        <v>44100</v>
      </c>
      <c r="D18" s="600">
        <v>90000</v>
      </c>
      <c r="E18" s="599">
        <v>45900</v>
      </c>
    </row>
    <row r="19" spans="1:5">
      <c r="A19" s="558" t="s">
        <v>210</v>
      </c>
      <c r="B19" s="31" t="s">
        <v>577</v>
      </c>
      <c r="C19" s="599">
        <v>0</v>
      </c>
      <c r="D19" s="600">
        <v>0</v>
      </c>
      <c r="E19" s="600" t="s">
        <v>476</v>
      </c>
    </row>
    <row r="20" spans="1:5">
      <c r="A20" s="558" t="s">
        <v>439</v>
      </c>
      <c r="B20" s="31" t="s">
        <v>440</v>
      </c>
      <c r="C20" s="599">
        <v>0</v>
      </c>
      <c r="D20" s="600" t="s">
        <v>476</v>
      </c>
      <c r="E20" s="600" t="s">
        <v>476</v>
      </c>
    </row>
    <row r="21" spans="1:5">
      <c r="A21" s="558" t="s">
        <v>441</v>
      </c>
      <c r="B21" s="31" t="s">
        <v>442</v>
      </c>
      <c r="C21" s="599">
        <v>0</v>
      </c>
      <c r="D21" s="600" t="s">
        <v>476</v>
      </c>
      <c r="E21" s="600" t="s">
        <v>476</v>
      </c>
    </row>
    <row r="22" spans="1:5">
      <c r="A22" s="580" t="s">
        <v>748</v>
      </c>
      <c r="B22" s="31" t="s">
        <v>578</v>
      </c>
      <c r="C22" s="599">
        <v>702891.22066192923</v>
      </c>
      <c r="D22" s="600">
        <v>1434471.8706619292</v>
      </c>
      <c r="E22" s="599">
        <v>731580.65</v>
      </c>
    </row>
    <row r="23" spans="1:5">
      <c r="A23" s="580" t="s">
        <v>478</v>
      </c>
      <c r="B23" s="31" t="s">
        <v>479</v>
      </c>
      <c r="C23" s="599">
        <v>49352.66</v>
      </c>
      <c r="D23" s="600">
        <v>100719.71</v>
      </c>
      <c r="E23" s="599">
        <v>51367.05</v>
      </c>
    </row>
    <row r="24" spans="1:5">
      <c r="A24" s="558" t="s">
        <v>749</v>
      </c>
      <c r="B24" s="31" t="s">
        <v>579</v>
      </c>
      <c r="C24" s="599">
        <v>0</v>
      </c>
      <c r="D24" s="600">
        <v>0</v>
      </c>
      <c r="E24" s="600" t="s">
        <v>476</v>
      </c>
    </row>
    <row r="25" spans="1:5">
      <c r="A25" s="580" t="s">
        <v>752</v>
      </c>
      <c r="B25" s="31" t="s">
        <v>590</v>
      </c>
      <c r="C25" s="599">
        <v>11760</v>
      </c>
      <c r="D25" s="600">
        <v>24000</v>
      </c>
      <c r="E25" s="599">
        <v>12240</v>
      </c>
    </row>
    <row r="26" spans="1:5">
      <c r="A26" s="580" t="s">
        <v>91</v>
      </c>
      <c r="B26" s="31" t="s">
        <v>92</v>
      </c>
      <c r="C26" s="599">
        <v>-854.38000000000011</v>
      </c>
      <c r="D26" s="600">
        <v>-1743.64</v>
      </c>
      <c r="E26" s="599">
        <v>-889.26</v>
      </c>
    </row>
    <row r="27" spans="1:5">
      <c r="A27" s="558" t="s">
        <v>443</v>
      </c>
      <c r="B27" s="31" t="s">
        <v>444</v>
      </c>
      <c r="C27" s="599">
        <v>0</v>
      </c>
      <c r="D27" s="600" t="s">
        <v>476</v>
      </c>
      <c r="E27" s="600" t="s">
        <v>476</v>
      </c>
    </row>
    <row r="28" spans="1:5">
      <c r="A28" s="558" t="s">
        <v>445</v>
      </c>
      <c r="B28" s="31" t="s">
        <v>446</v>
      </c>
      <c r="C28" s="599">
        <v>0</v>
      </c>
      <c r="D28" s="600">
        <v>0</v>
      </c>
      <c r="E28" s="600" t="s">
        <v>476</v>
      </c>
    </row>
    <row r="29" spans="1:5">
      <c r="A29" s="558" t="s">
        <v>341</v>
      </c>
      <c r="B29" s="31" t="s">
        <v>342</v>
      </c>
      <c r="C29" s="599">
        <v>0</v>
      </c>
      <c r="D29" s="600">
        <v>0</v>
      </c>
      <c r="E29" s="599">
        <v>0</v>
      </c>
    </row>
    <row r="30" spans="1:5">
      <c r="A30" s="580" t="s">
        <v>753</v>
      </c>
      <c r="B30" s="31" t="s">
        <v>580</v>
      </c>
      <c r="C30" s="599">
        <v>217509.99999999997</v>
      </c>
      <c r="D30" s="600">
        <v>443897.95999999996</v>
      </c>
      <c r="E30" s="599">
        <v>226387.96</v>
      </c>
    </row>
    <row r="31" spans="1:5">
      <c r="A31" s="558" t="s">
        <v>480</v>
      </c>
      <c r="B31" s="31" t="s">
        <v>481</v>
      </c>
      <c r="C31" s="599">
        <v>0</v>
      </c>
      <c r="D31" s="600">
        <v>0</v>
      </c>
      <c r="E31" s="599">
        <v>0</v>
      </c>
    </row>
    <row r="32" spans="1:5">
      <c r="A32" s="558" t="s">
        <v>429</v>
      </c>
      <c r="B32" s="31" t="s">
        <v>1006</v>
      </c>
      <c r="C32" s="599">
        <v>0</v>
      </c>
      <c r="D32" s="600" t="s">
        <v>476</v>
      </c>
      <c r="E32" s="599">
        <v>0</v>
      </c>
    </row>
    <row r="33" spans="1:5">
      <c r="A33" s="558" t="s">
        <v>756</v>
      </c>
      <c r="B33" s="31" t="s">
        <v>591</v>
      </c>
      <c r="C33" s="599">
        <v>0</v>
      </c>
      <c r="D33" s="600">
        <v>0</v>
      </c>
      <c r="E33" s="600" t="s">
        <v>476</v>
      </c>
    </row>
    <row r="34" spans="1:5">
      <c r="A34" s="558" t="s">
        <v>447</v>
      </c>
      <c r="B34" s="31" t="s">
        <v>448</v>
      </c>
      <c r="C34" s="599">
        <v>0</v>
      </c>
      <c r="D34" s="600" t="s">
        <v>476</v>
      </c>
      <c r="E34" s="600" t="s">
        <v>476</v>
      </c>
    </row>
    <row r="35" spans="1:5">
      <c r="A35" s="580" t="s">
        <v>449</v>
      </c>
      <c r="B35" s="31" t="s">
        <v>450</v>
      </c>
      <c r="C35" s="599">
        <v>-5178.6699999999992</v>
      </c>
      <c r="D35" s="600">
        <v>-10568.71</v>
      </c>
      <c r="E35" s="600">
        <v>-5390.04</v>
      </c>
    </row>
    <row r="36" spans="1:5">
      <c r="A36" s="580" t="s">
        <v>783</v>
      </c>
      <c r="B36" s="31" t="s">
        <v>784</v>
      </c>
      <c r="C36" s="599">
        <v>6000</v>
      </c>
      <c r="D36" s="600">
        <v>6000</v>
      </c>
      <c r="E36" s="599">
        <v>0</v>
      </c>
    </row>
    <row r="37" spans="1:5">
      <c r="A37" s="580" t="s">
        <v>757</v>
      </c>
      <c r="B37" s="31" t="s">
        <v>581</v>
      </c>
      <c r="C37" s="599">
        <v>2534993.4900000002</v>
      </c>
      <c r="D37" s="600">
        <v>5173456.1100000003</v>
      </c>
      <c r="E37" s="599">
        <v>2638462.62</v>
      </c>
    </row>
    <row r="38" spans="1:5">
      <c r="A38" s="580" t="s">
        <v>482</v>
      </c>
      <c r="B38" s="31" t="s">
        <v>483</v>
      </c>
      <c r="C38" s="599">
        <v>33288.639999999992</v>
      </c>
      <c r="D38" s="600">
        <v>67936.009999999995</v>
      </c>
      <c r="E38" s="599">
        <v>34647.370000000003</v>
      </c>
    </row>
    <row r="39" spans="1:5">
      <c r="A39" s="558" t="s">
        <v>211</v>
      </c>
      <c r="B39" s="31" t="s">
        <v>582</v>
      </c>
      <c r="C39" s="599">
        <v>0</v>
      </c>
      <c r="D39" s="600" t="s">
        <v>476</v>
      </c>
      <c r="E39" s="600" t="s">
        <v>476</v>
      </c>
    </row>
    <row r="40" spans="1:5">
      <c r="A40" s="580" t="s">
        <v>760</v>
      </c>
      <c r="B40" s="31" t="s">
        <v>592</v>
      </c>
      <c r="C40" s="599">
        <v>38808</v>
      </c>
      <c r="D40" s="600">
        <v>79200</v>
      </c>
      <c r="E40" s="599">
        <v>40392</v>
      </c>
    </row>
    <row r="41" spans="1:5">
      <c r="A41" s="580" t="s">
        <v>451</v>
      </c>
      <c r="B41" s="31" t="s">
        <v>452</v>
      </c>
      <c r="C41" s="599">
        <v>0</v>
      </c>
      <c r="D41" s="600" t="s">
        <v>476</v>
      </c>
      <c r="E41" s="600" t="s">
        <v>476</v>
      </c>
    </row>
    <row r="42" spans="1:5">
      <c r="A42" s="580" t="s">
        <v>453</v>
      </c>
      <c r="B42" s="31" t="s">
        <v>454</v>
      </c>
      <c r="C42" s="599">
        <v>0</v>
      </c>
      <c r="D42" s="600">
        <v>0</v>
      </c>
      <c r="E42" s="599">
        <v>0</v>
      </c>
    </row>
    <row r="43" spans="1:5">
      <c r="A43" s="580" t="s">
        <v>761</v>
      </c>
      <c r="B43" s="31" t="s">
        <v>583</v>
      </c>
      <c r="C43" s="599">
        <v>584217.60999999987</v>
      </c>
      <c r="D43" s="600">
        <v>1192280.8299999998</v>
      </c>
      <c r="E43" s="599">
        <v>608063.22</v>
      </c>
    </row>
    <row r="44" spans="1:5">
      <c r="A44" s="580" t="s">
        <v>764</v>
      </c>
      <c r="B44" s="31" t="s">
        <v>593</v>
      </c>
      <c r="C44" s="599">
        <v>117012</v>
      </c>
      <c r="D44" s="600">
        <v>238800</v>
      </c>
      <c r="E44" s="599">
        <v>121788</v>
      </c>
    </row>
    <row r="45" spans="1:5">
      <c r="A45" s="580" t="s">
        <v>455</v>
      </c>
      <c r="B45" s="31" t="s">
        <v>456</v>
      </c>
      <c r="C45" s="599">
        <v>0</v>
      </c>
      <c r="D45" s="600">
        <v>0</v>
      </c>
      <c r="E45" s="600" t="s">
        <v>476</v>
      </c>
    </row>
    <row r="46" spans="1:5">
      <c r="A46" s="580" t="s">
        <v>457</v>
      </c>
      <c r="B46" s="31" t="s">
        <v>458</v>
      </c>
      <c r="C46" s="599">
        <v>0</v>
      </c>
      <c r="D46" s="600">
        <v>0</v>
      </c>
      <c r="E46" s="599">
        <v>0</v>
      </c>
    </row>
    <row r="47" spans="1:5">
      <c r="A47" s="580" t="s">
        <v>765</v>
      </c>
      <c r="B47" s="31" t="s">
        <v>584</v>
      </c>
      <c r="C47" s="599">
        <v>89326.109999999986</v>
      </c>
      <c r="D47" s="600">
        <v>182298.18</v>
      </c>
      <c r="E47" s="599">
        <v>92972.07</v>
      </c>
    </row>
    <row r="48" spans="1:5">
      <c r="A48" s="580" t="s">
        <v>768</v>
      </c>
      <c r="B48" s="31" t="s">
        <v>594</v>
      </c>
      <c r="C48" s="599">
        <v>22932</v>
      </c>
      <c r="D48" s="600">
        <v>46800</v>
      </c>
      <c r="E48" s="599">
        <v>23868</v>
      </c>
    </row>
    <row r="49" spans="1:7">
      <c r="A49" s="558" t="s">
        <v>459</v>
      </c>
      <c r="B49" s="31" t="s">
        <v>460</v>
      </c>
      <c r="C49" s="599">
        <v>0</v>
      </c>
      <c r="D49" s="600" t="s">
        <v>476</v>
      </c>
      <c r="E49" s="600" t="s">
        <v>476</v>
      </c>
    </row>
    <row r="50" spans="1:7">
      <c r="A50" s="558" t="s">
        <v>461</v>
      </c>
      <c r="B50" s="31" t="s">
        <v>462</v>
      </c>
      <c r="C50" s="599">
        <v>0</v>
      </c>
      <c r="D50" s="600" t="s">
        <v>476</v>
      </c>
      <c r="E50" s="600" t="s">
        <v>476</v>
      </c>
    </row>
    <row r="51" spans="1:7">
      <c r="A51" s="580" t="s">
        <v>769</v>
      </c>
      <c r="B51" s="31" t="s">
        <v>585</v>
      </c>
      <c r="C51" s="599">
        <v>894855.27</v>
      </c>
      <c r="D51" s="600">
        <v>1826235.24</v>
      </c>
      <c r="E51" s="599">
        <v>931379.97</v>
      </c>
    </row>
    <row r="52" spans="1:7">
      <c r="A52" s="580" t="s">
        <v>772</v>
      </c>
      <c r="B52" s="31" t="s">
        <v>595</v>
      </c>
      <c r="C52" s="599">
        <v>25284</v>
      </c>
      <c r="D52" s="600">
        <v>51600</v>
      </c>
      <c r="E52" s="599">
        <v>26316</v>
      </c>
    </row>
    <row r="53" spans="1:7">
      <c r="A53" s="558" t="s">
        <v>463</v>
      </c>
      <c r="B53" s="31" t="s">
        <v>464</v>
      </c>
      <c r="C53" s="599">
        <v>0</v>
      </c>
      <c r="D53" s="600" t="s">
        <v>476</v>
      </c>
      <c r="E53" s="600" t="s">
        <v>476</v>
      </c>
    </row>
    <row r="54" spans="1:7">
      <c r="A54" s="558" t="s">
        <v>773</v>
      </c>
      <c r="B54" s="31" t="s">
        <v>586</v>
      </c>
      <c r="C54" s="599">
        <v>0</v>
      </c>
      <c r="D54" s="600" t="s">
        <v>476</v>
      </c>
      <c r="E54" s="600" t="s">
        <v>476</v>
      </c>
    </row>
    <row r="55" spans="1:7">
      <c r="A55" s="558" t="s">
        <v>548</v>
      </c>
      <c r="B55" s="31" t="s">
        <v>962</v>
      </c>
      <c r="C55" s="599">
        <v>0</v>
      </c>
      <c r="D55" s="600">
        <v>0</v>
      </c>
      <c r="E55" s="599">
        <v>0</v>
      </c>
    </row>
    <row r="56" spans="1:7">
      <c r="A56" s="586" t="s">
        <v>1653</v>
      </c>
      <c r="B56" s="586" t="s">
        <v>1654</v>
      </c>
      <c r="D56" s="600"/>
      <c r="F56" s="620" t="s">
        <v>1806</v>
      </c>
    </row>
    <row r="57" spans="1:7">
      <c r="A57" s="586" t="s">
        <v>1671</v>
      </c>
      <c r="B57" s="586" t="s">
        <v>1672</v>
      </c>
      <c r="D57" s="600"/>
      <c r="F57" s="620" t="s">
        <v>1806</v>
      </c>
    </row>
    <row r="58" spans="1:7">
      <c r="A58" s="586" t="s">
        <v>1673</v>
      </c>
      <c r="B58" s="586" t="s">
        <v>1674</v>
      </c>
      <c r="D58" s="600"/>
      <c r="F58" s="620" t="s">
        <v>1806</v>
      </c>
    </row>
    <row r="59" spans="1:7">
      <c r="A59" s="586" t="s">
        <v>1675</v>
      </c>
      <c r="B59" s="586" t="s">
        <v>1676</v>
      </c>
      <c r="D59" s="600"/>
      <c r="F59" s="620" t="s">
        <v>1806</v>
      </c>
    </row>
    <row r="60" spans="1:7">
      <c r="A60" s="558"/>
      <c r="B60" s="535"/>
      <c r="C60" s="601">
        <f>SUM(C4:C59)</f>
        <v>12429294.104363833</v>
      </c>
      <c r="D60" s="601">
        <f t="shared" ref="D60:E60" si="0">SUM(D4:D59)</f>
        <v>25359661.424363829</v>
      </c>
      <c r="E60" s="601">
        <f t="shared" si="0"/>
        <v>12930367.320000002</v>
      </c>
    </row>
    <row r="61" spans="1:7">
      <c r="A61" s="558"/>
      <c r="B61" s="31"/>
      <c r="D61" s="600"/>
    </row>
    <row r="62" spans="1:7">
      <c r="A62" s="580" t="s">
        <v>465</v>
      </c>
      <c r="B62" s="31" t="s">
        <v>466</v>
      </c>
      <c r="C62" s="599">
        <v>147000</v>
      </c>
      <c r="D62" s="600">
        <v>300000</v>
      </c>
      <c r="E62" s="599">
        <v>153000</v>
      </c>
    </row>
    <row r="63" spans="1:7">
      <c r="A63" s="580" t="s">
        <v>421</v>
      </c>
      <c r="B63" s="31" t="s">
        <v>422</v>
      </c>
      <c r="C63" s="599">
        <v>-49000</v>
      </c>
      <c r="D63" s="600">
        <v>-100000</v>
      </c>
      <c r="E63" s="599">
        <v>-51000</v>
      </c>
      <c r="G63" s="537" t="s">
        <v>1056</v>
      </c>
    </row>
    <row r="64" spans="1:7">
      <c r="A64" s="558"/>
      <c r="B64" s="535"/>
      <c r="C64" s="602">
        <f>SUM(C62:C63)</f>
        <v>98000</v>
      </c>
      <c r="D64" s="602">
        <f>SUM(D62:D63)</f>
        <v>200000</v>
      </c>
      <c r="E64" s="602">
        <f>SUM(E62:E63)</f>
        <v>102000</v>
      </c>
    </row>
    <row r="65" spans="1:5">
      <c r="A65" s="558"/>
      <c r="B65" s="31"/>
      <c r="D65" s="600"/>
    </row>
    <row r="66" spans="1:5">
      <c r="A66" s="580" t="s">
        <v>730</v>
      </c>
      <c r="B66" s="31" t="s">
        <v>562</v>
      </c>
      <c r="C66" s="599">
        <v>2877834.6754992795</v>
      </c>
      <c r="D66" s="600">
        <v>5873131.9854992796</v>
      </c>
      <c r="E66" s="599">
        <v>2995297.31</v>
      </c>
    </row>
    <row r="67" spans="1:5">
      <c r="A67" s="558" t="s">
        <v>731</v>
      </c>
      <c r="B67" s="31" t="s">
        <v>563</v>
      </c>
      <c r="C67" s="599">
        <v>0</v>
      </c>
      <c r="D67" s="600" t="s">
        <v>476</v>
      </c>
      <c r="E67" s="600" t="s">
        <v>476</v>
      </c>
    </row>
    <row r="68" spans="1:5">
      <c r="A68" s="558" t="s">
        <v>417</v>
      </c>
      <c r="B68" s="31" t="s">
        <v>418</v>
      </c>
      <c r="C68" s="599">
        <v>0</v>
      </c>
      <c r="D68" s="600" t="s">
        <v>476</v>
      </c>
      <c r="E68" s="600" t="s">
        <v>476</v>
      </c>
    </row>
    <row r="69" spans="1:5">
      <c r="A69" s="558" t="s">
        <v>419</v>
      </c>
      <c r="B69" s="31" t="s">
        <v>420</v>
      </c>
      <c r="C69" s="599">
        <v>0</v>
      </c>
      <c r="D69" s="600">
        <v>0</v>
      </c>
      <c r="E69" s="599">
        <v>0</v>
      </c>
    </row>
    <row r="70" spans="1:5">
      <c r="A70" s="558" t="s">
        <v>339</v>
      </c>
      <c r="B70" s="31" t="s">
        <v>340</v>
      </c>
      <c r="C70" s="599">
        <v>0</v>
      </c>
      <c r="D70" s="600" t="s">
        <v>476</v>
      </c>
      <c r="E70" s="599">
        <v>0</v>
      </c>
    </row>
    <row r="71" spans="1:5">
      <c r="A71" s="621" t="s">
        <v>297</v>
      </c>
      <c r="B71" s="31" t="s">
        <v>298</v>
      </c>
      <c r="C71" s="599">
        <v>0</v>
      </c>
      <c r="D71" s="600">
        <v>0</v>
      </c>
      <c r="E71" s="599">
        <v>0</v>
      </c>
    </row>
    <row r="72" spans="1:5">
      <c r="A72" s="558" t="s">
        <v>808</v>
      </c>
      <c r="B72" s="31" t="s">
        <v>785</v>
      </c>
      <c r="C72" s="599">
        <v>695800</v>
      </c>
      <c r="D72" s="600">
        <v>1420000</v>
      </c>
      <c r="E72" s="599">
        <v>724200</v>
      </c>
    </row>
    <row r="73" spans="1:5">
      <c r="A73" s="558"/>
      <c r="B73" s="535"/>
      <c r="C73" s="601">
        <f>SUM(C66:C72)</f>
        <v>3573634.6754992795</v>
      </c>
      <c r="D73" s="601">
        <f>SUM(D66:D72)</f>
        <v>7293131.9854992796</v>
      </c>
      <c r="E73" s="601">
        <f>SUM(E66:E72)</f>
        <v>3719497.31</v>
      </c>
    </row>
    <row r="74" spans="1:5">
      <c r="A74" s="558"/>
      <c r="B74" s="31"/>
      <c r="D74" s="600"/>
    </row>
    <row r="75" spans="1:5">
      <c r="A75" s="558" t="s">
        <v>244</v>
      </c>
      <c r="B75" s="31" t="s">
        <v>245</v>
      </c>
      <c r="C75" s="599">
        <v>0</v>
      </c>
      <c r="D75" s="600" t="s">
        <v>476</v>
      </c>
      <c r="E75" s="599">
        <v>0</v>
      </c>
    </row>
    <row r="76" spans="1:5">
      <c r="A76" s="558" t="s">
        <v>98</v>
      </c>
      <c r="B76" s="31" t="s">
        <v>99</v>
      </c>
      <c r="C76" s="599">
        <v>0</v>
      </c>
      <c r="D76" s="600" t="s">
        <v>476</v>
      </c>
      <c r="E76" s="599">
        <v>0</v>
      </c>
    </row>
    <row r="77" spans="1:5">
      <c r="A77" s="558" t="s">
        <v>897</v>
      </c>
      <c r="B77" s="31" t="s">
        <v>898</v>
      </c>
      <c r="C77" s="599">
        <v>0</v>
      </c>
      <c r="D77" s="600" t="s">
        <v>476</v>
      </c>
      <c r="E77" s="599">
        <v>0</v>
      </c>
    </row>
    <row r="78" spans="1:5">
      <c r="A78" s="558" t="s">
        <v>971</v>
      </c>
      <c r="B78" s="31" t="s">
        <v>972</v>
      </c>
      <c r="C78" s="599">
        <v>0</v>
      </c>
      <c r="D78" s="600" t="s">
        <v>476</v>
      </c>
      <c r="E78" s="599">
        <v>0</v>
      </c>
    </row>
    <row r="79" spans="1:5">
      <c r="A79" s="623" t="s">
        <v>1040</v>
      </c>
      <c r="B79" s="31" t="s">
        <v>1041</v>
      </c>
      <c r="C79" s="599">
        <v>108272.92303709596</v>
      </c>
      <c r="D79" s="600" t="s">
        <v>476</v>
      </c>
      <c r="E79" s="599">
        <v>0</v>
      </c>
    </row>
    <row r="80" spans="1:5">
      <c r="A80" s="623" t="s">
        <v>1042</v>
      </c>
      <c r="B80" s="31" t="s">
        <v>1043</v>
      </c>
      <c r="C80" s="599">
        <v>213645.12515120819</v>
      </c>
      <c r="D80" s="600" t="s">
        <v>476</v>
      </c>
      <c r="E80" s="599">
        <v>0</v>
      </c>
    </row>
    <row r="81" spans="1:5">
      <c r="A81" s="558" t="s">
        <v>1191</v>
      </c>
      <c r="B81" s="31" t="s">
        <v>1192</v>
      </c>
      <c r="C81" s="599">
        <v>439575.54201618722</v>
      </c>
      <c r="D81" s="600" t="s">
        <v>476</v>
      </c>
      <c r="E81" s="599">
        <v>0</v>
      </c>
    </row>
    <row r="82" spans="1:5">
      <c r="A82" s="558" t="s">
        <v>299</v>
      </c>
      <c r="B82" s="31" t="s">
        <v>300</v>
      </c>
      <c r="C82" s="599">
        <v>0</v>
      </c>
      <c r="D82" s="600" t="s">
        <v>476</v>
      </c>
      <c r="E82" s="599">
        <v>0</v>
      </c>
    </row>
    <row r="83" spans="1:5">
      <c r="A83" s="558" t="s">
        <v>1166</v>
      </c>
      <c r="B83" s="31" t="s">
        <v>1167</v>
      </c>
      <c r="C83" s="599">
        <v>0</v>
      </c>
      <c r="D83" s="600" t="s">
        <v>476</v>
      </c>
      <c r="E83" s="599">
        <v>0</v>
      </c>
    </row>
    <row r="84" spans="1:5">
      <c r="A84" s="558" t="s">
        <v>1021</v>
      </c>
      <c r="B84" s="31" t="s">
        <v>1022</v>
      </c>
      <c r="C84" s="599">
        <v>0</v>
      </c>
      <c r="D84" s="600" t="s">
        <v>476</v>
      </c>
      <c r="E84" s="599">
        <v>0</v>
      </c>
    </row>
    <row r="85" spans="1:5">
      <c r="A85" s="558" t="s">
        <v>992</v>
      </c>
      <c r="B85" s="31" t="s">
        <v>993</v>
      </c>
      <c r="C85" s="599">
        <v>0</v>
      </c>
      <c r="D85" s="600" t="s">
        <v>476</v>
      </c>
      <c r="E85" s="599">
        <v>0</v>
      </c>
    </row>
    <row r="86" spans="1:5">
      <c r="A86" s="558" t="s">
        <v>786</v>
      </c>
      <c r="B86" s="31" t="s">
        <v>787</v>
      </c>
      <c r="C86" s="599">
        <v>0</v>
      </c>
      <c r="D86" s="600" t="s">
        <v>476</v>
      </c>
      <c r="E86" s="599">
        <v>0</v>
      </c>
    </row>
    <row r="87" spans="1:5">
      <c r="A87" s="586" t="s">
        <v>2303</v>
      </c>
      <c r="B87" s="586" t="s">
        <v>2304</v>
      </c>
      <c r="D87" s="600"/>
    </row>
    <row r="88" spans="1:5">
      <c r="A88" s="558"/>
      <c r="B88" s="535"/>
      <c r="C88" s="602">
        <f>SUM(C75:C87)</f>
        <v>761493.5902044914</v>
      </c>
      <c r="D88" s="602">
        <f t="shared" ref="D88:E88" si="1">SUM(D75:D87)</f>
        <v>0</v>
      </c>
      <c r="E88" s="602">
        <f t="shared" si="1"/>
        <v>0</v>
      </c>
    </row>
    <row r="89" spans="1:5">
      <c r="A89" s="558"/>
      <c r="B89" s="31"/>
      <c r="D89" s="600"/>
    </row>
    <row r="90" spans="1:5">
      <c r="A90" s="558" t="s">
        <v>484</v>
      </c>
      <c r="B90" s="31" t="s">
        <v>1232</v>
      </c>
      <c r="C90" s="599">
        <v>-4.7978237271308899E-3</v>
      </c>
      <c r="D90" s="600">
        <v>4408880.505202176</v>
      </c>
      <c r="E90" s="599">
        <v>4408880.51</v>
      </c>
    </row>
    <row r="91" spans="1:5" customFormat="1">
      <c r="A91" s="558" t="s">
        <v>910</v>
      </c>
      <c r="B91" s="31" t="s">
        <v>1233</v>
      </c>
      <c r="C91" s="599">
        <v>0</v>
      </c>
      <c r="D91" s="599">
        <v>0</v>
      </c>
      <c r="E91" s="599">
        <v>0</v>
      </c>
    </row>
    <row r="92" spans="1:5">
      <c r="A92" s="558"/>
      <c r="B92" s="535"/>
      <c r="C92" s="602">
        <f>SUM(C90:C91)</f>
        <v>-4.7978237271308899E-3</v>
      </c>
      <c r="D92" s="602">
        <f>SUM(D90:D91)</f>
        <v>4408880.505202176</v>
      </c>
      <c r="E92" s="602">
        <f>SUM(E90:E91)</f>
        <v>4408880.51</v>
      </c>
    </row>
    <row r="93" spans="1:5">
      <c r="A93" s="558"/>
      <c r="B93" s="31"/>
      <c r="D93" s="600"/>
    </row>
    <row r="94" spans="1:5" customFormat="1">
      <c r="A94" s="558" t="s">
        <v>337</v>
      </c>
      <c r="B94" s="31" t="s">
        <v>338</v>
      </c>
      <c r="C94" s="599">
        <v>0</v>
      </c>
      <c r="D94" s="600">
        <v>0</v>
      </c>
      <c r="E94" s="599">
        <v>0</v>
      </c>
    </row>
    <row r="95" spans="1:5">
      <c r="A95" s="558" t="s">
        <v>427</v>
      </c>
      <c r="B95" s="31" t="s">
        <v>428</v>
      </c>
      <c r="C95" s="599">
        <v>0</v>
      </c>
      <c r="D95" s="600">
        <v>0</v>
      </c>
      <c r="E95" s="599">
        <v>0</v>
      </c>
    </row>
    <row r="96" spans="1:5">
      <c r="A96" s="558" t="s">
        <v>809</v>
      </c>
      <c r="B96" s="31" t="s">
        <v>810</v>
      </c>
      <c r="C96" s="599">
        <v>0</v>
      </c>
      <c r="D96" s="600">
        <v>0</v>
      </c>
      <c r="E96" s="599">
        <v>0</v>
      </c>
    </row>
    <row r="97" spans="1:5">
      <c r="A97" s="558" t="s">
        <v>811</v>
      </c>
      <c r="B97" s="31" t="s">
        <v>812</v>
      </c>
      <c r="C97" s="599">
        <v>0</v>
      </c>
      <c r="D97" s="600">
        <v>0</v>
      </c>
      <c r="E97" s="599">
        <v>0</v>
      </c>
    </row>
    <row r="98" spans="1:5">
      <c r="A98" s="558" t="s">
        <v>813</v>
      </c>
      <c r="B98" s="31" t="s">
        <v>878</v>
      </c>
      <c r="C98" s="599">
        <v>0</v>
      </c>
      <c r="D98" s="600">
        <v>0</v>
      </c>
      <c r="E98" s="599">
        <v>0</v>
      </c>
    </row>
    <row r="99" spans="1:5">
      <c r="A99" s="558" t="s">
        <v>879</v>
      </c>
      <c r="B99" s="31" t="s">
        <v>880</v>
      </c>
      <c r="C99" s="599">
        <v>0</v>
      </c>
      <c r="D99" s="600">
        <v>0</v>
      </c>
      <c r="E99" s="599">
        <v>0</v>
      </c>
    </row>
    <row r="100" spans="1:5">
      <c r="A100" s="558" t="s">
        <v>881</v>
      </c>
      <c r="B100" s="31" t="s">
        <v>882</v>
      </c>
      <c r="C100" s="599">
        <v>0</v>
      </c>
      <c r="D100" s="600">
        <v>0</v>
      </c>
      <c r="E100" s="599">
        <v>0</v>
      </c>
    </row>
    <row r="101" spans="1:5">
      <c r="A101" s="558" t="s">
        <v>883</v>
      </c>
      <c r="B101" s="31" t="s">
        <v>884</v>
      </c>
      <c r="C101" s="599">
        <v>0</v>
      </c>
      <c r="D101" s="600">
        <v>0</v>
      </c>
      <c r="E101" s="599">
        <v>0</v>
      </c>
    </row>
    <row r="102" spans="1:5">
      <c r="A102" s="558" t="s">
        <v>885</v>
      </c>
      <c r="B102" s="31" t="s">
        <v>12</v>
      </c>
      <c r="C102" s="599">
        <v>0</v>
      </c>
      <c r="D102" s="600">
        <v>0</v>
      </c>
      <c r="E102" s="599">
        <v>0</v>
      </c>
    </row>
    <row r="103" spans="1:5">
      <c r="A103" s="558" t="s">
        <v>13</v>
      </c>
      <c r="B103" s="31" t="s">
        <v>14</v>
      </c>
      <c r="C103" s="599">
        <v>0</v>
      </c>
      <c r="D103" s="600">
        <v>0</v>
      </c>
      <c r="E103" s="599">
        <v>0</v>
      </c>
    </row>
    <row r="104" spans="1:5">
      <c r="A104" s="558" t="s">
        <v>15</v>
      </c>
      <c r="B104" s="31" t="s">
        <v>16</v>
      </c>
      <c r="C104" s="599">
        <v>0</v>
      </c>
      <c r="D104" s="600">
        <v>0</v>
      </c>
      <c r="E104" s="599">
        <v>0</v>
      </c>
    </row>
    <row r="105" spans="1:5">
      <c r="A105" s="558"/>
      <c r="B105" s="535"/>
      <c r="C105" s="602">
        <f>SUM(C94:C104)</f>
        <v>0</v>
      </c>
      <c r="D105" s="602">
        <f>SUM(D94:D104)</f>
        <v>0</v>
      </c>
      <c r="E105" s="602">
        <f>SUM(E94:E104)</f>
        <v>0</v>
      </c>
    </row>
    <row r="106" spans="1:5">
      <c r="A106" s="558"/>
      <c r="B106" s="31"/>
      <c r="D106" s="600"/>
    </row>
    <row r="107" spans="1:5">
      <c r="A107" s="580" t="s">
        <v>411</v>
      </c>
      <c r="B107" s="31" t="s">
        <v>412</v>
      </c>
      <c r="C107" s="599">
        <v>64418.844877988508</v>
      </c>
      <c r="D107" s="600">
        <v>131467.0248779885</v>
      </c>
      <c r="E107" s="599">
        <v>67048.179999999993</v>
      </c>
    </row>
    <row r="108" spans="1:5">
      <c r="A108" s="580" t="s">
        <v>733</v>
      </c>
      <c r="B108" s="31" t="s">
        <v>734</v>
      </c>
      <c r="C108" s="599">
        <v>1182909.5154352617</v>
      </c>
      <c r="D108" s="600">
        <v>2414101.0554352617</v>
      </c>
      <c r="E108" s="599">
        <v>1231191.54</v>
      </c>
    </row>
    <row r="109" spans="1:5">
      <c r="A109" s="580" t="s">
        <v>741</v>
      </c>
      <c r="B109" s="31" t="s">
        <v>742</v>
      </c>
      <c r="C109" s="599">
        <v>1296945.9118765562</v>
      </c>
      <c r="D109" s="600">
        <v>2646828.3818765562</v>
      </c>
      <c r="E109" s="599">
        <v>1349882.47</v>
      </c>
    </row>
    <row r="110" spans="1:5">
      <c r="A110" s="580" t="s">
        <v>745</v>
      </c>
      <c r="B110" s="31" t="s">
        <v>746</v>
      </c>
      <c r="C110" s="599">
        <v>264877.8918432676</v>
      </c>
      <c r="D110" s="600">
        <v>540567.12184326758</v>
      </c>
      <c r="E110" s="599">
        <v>275689.23</v>
      </c>
    </row>
    <row r="111" spans="1:5">
      <c r="A111" s="580" t="s">
        <v>750</v>
      </c>
      <c r="B111" s="31" t="s">
        <v>751</v>
      </c>
      <c r="C111" s="599">
        <v>469423.40402440651</v>
      </c>
      <c r="D111" s="600">
        <v>958006.9540244065</v>
      </c>
      <c r="E111" s="599">
        <v>488583.55</v>
      </c>
    </row>
    <row r="112" spans="1:5">
      <c r="A112" s="580" t="s">
        <v>754</v>
      </c>
      <c r="B112" s="31" t="s">
        <v>755</v>
      </c>
      <c r="C112" s="599">
        <v>48515.609784751854</v>
      </c>
      <c r="D112" s="600">
        <v>99011.439784751856</v>
      </c>
      <c r="E112" s="599">
        <v>50495.83</v>
      </c>
    </row>
    <row r="113" spans="1:6">
      <c r="A113" s="580" t="s">
        <v>758</v>
      </c>
      <c r="B113" s="31" t="s">
        <v>759</v>
      </c>
      <c r="C113" s="599">
        <v>498557.17597320472</v>
      </c>
      <c r="D113" s="600">
        <v>1017463.6259732047</v>
      </c>
      <c r="E113" s="599">
        <v>518906.45</v>
      </c>
    </row>
    <row r="114" spans="1:6">
      <c r="A114" s="580" t="s">
        <v>762</v>
      </c>
      <c r="B114" s="31" t="s">
        <v>763</v>
      </c>
      <c r="C114" s="599">
        <v>121251.55929270685</v>
      </c>
      <c r="D114" s="600">
        <v>247452.16929270685</v>
      </c>
      <c r="E114" s="599">
        <v>126200.61</v>
      </c>
    </row>
    <row r="115" spans="1:6">
      <c r="A115" s="580" t="s">
        <v>766</v>
      </c>
      <c r="B115" s="31" t="s">
        <v>767</v>
      </c>
      <c r="C115" s="599">
        <v>18776.822599315794</v>
      </c>
      <c r="D115" s="600">
        <v>38320.052599315793</v>
      </c>
      <c r="E115" s="599">
        <v>19543.23</v>
      </c>
    </row>
    <row r="116" spans="1:6">
      <c r="A116" s="580" t="s">
        <v>770</v>
      </c>
      <c r="B116" s="31" t="s">
        <v>771</v>
      </c>
      <c r="C116" s="599">
        <v>207162.77796309805</v>
      </c>
      <c r="D116" s="600">
        <v>422781.18796309805</v>
      </c>
      <c r="E116" s="599">
        <v>215618.41</v>
      </c>
    </row>
    <row r="117" spans="1:6">
      <c r="A117" s="580" t="s">
        <v>24</v>
      </c>
      <c r="B117" s="31" t="s">
        <v>25</v>
      </c>
      <c r="C117" s="599">
        <v>0</v>
      </c>
      <c r="D117" s="600">
        <v>0</v>
      </c>
      <c r="E117" s="599">
        <v>0</v>
      </c>
    </row>
    <row r="118" spans="1:6">
      <c r="A118" s="558"/>
      <c r="B118" s="535"/>
      <c r="C118" s="602">
        <f>SUM(C107:C117)</f>
        <v>4172839.5136705576</v>
      </c>
      <c r="D118" s="602">
        <f>SUM(D107:D117)</f>
        <v>8515999.0136705581</v>
      </c>
      <c r="E118" s="602">
        <f>SUM(E107:E117)</f>
        <v>4343159.5</v>
      </c>
      <c r="F118" s="549"/>
    </row>
    <row r="119" spans="1:6">
      <c r="A119" s="558"/>
      <c r="B119" s="31"/>
      <c r="D119" s="600"/>
    </row>
    <row r="120" spans="1:6">
      <c r="A120" s="558" t="s">
        <v>485</v>
      </c>
      <c r="B120" s="31" t="s">
        <v>486</v>
      </c>
      <c r="C120" s="599">
        <v>0</v>
      </c>
      <c r="D120" s="600" t="s">
        <v>476</v>
      </c>
      <c r="E120" s="599">
        <v>0</v>
      </c>
    </row>
    <row r="121" spans="1:6">
      <c r="A121" s="558" t="s">
        <v>430</v>
      </c>
      <c r="B121" s="31" t="s">
        <v>431</v>
      </c>
      <c r="C121" s="599">
        <v>0</v>
      </c>
      <c r="D121" s="600" t="s">
        <v>476</v>
      </c>
      <c r="E121" s="599">
        <v>0</v>
      </c>
    </row>
    <row r="122" spans="1:6">
      <c r="A122" s="558" t="s">
        <v>246</v>
      </c>
      <c r="B122" s="31" t="s">
        <v>249</v>
      </c>
      <c r="C122" s="599">
        <v>0</v>
      </c>
      <c r="D122" s="600" t="s">
        <v>476</v>
      </c>
      <c r="E122" s="599">
        <v>0</v>
      </c>
    </row>
    <row r="123" spans="1:6">
      <c r="A123" s="558" t="s">
        <v>247</v>
      </c>
      <c r="B123" s="31" t="s">
        <v>250</v>
      </c>
      <c r="C123" s="599">
        <v>0</v>
      </c>
      <c r="D123" s="600" t="s">
        <v>476</v>
      </c>
      <c r="E123" s="599">
        <v>0</v>
      </c>
    </row>
    <row r="124" spans="1:6">
      <c r="A124" s="558" t="s">
        <v>248</v>
      </c>
      <c r="B124" s="31" t="s">
        <v>251</v>
      </c>
      <c r="C124" s="599">
        <v>0</v>
      </c>
      <c r="D124" s="600" t="s">
        <v>476</v>
      </c>
      <c r="E124" s="600" t="s">
        <v>476</v>
      </c>
    </row>
    <row r="125" spans="1:6">
      <c r="A125" s="558" t="s">
        <v>96</v>
      </c>
      <c r="B125" s="31" t="s">
        <v>97</v>
      </c>
      <c r="C125" s="599">
        <v>0</v>
      </c>
      <c r="D125" s="600" t="s">
        <v>476</v>
      </c>
      <c r="E125" s="599">
        <v>0</v>
      </c>
    </row>
    <row r="126" spans="1:6">
      <c r="A126" s="558" t="s">
        <v>895</v>
      </c>
      <c r="B126" s="31" t="s">
        <v>896</v>
      </c>
      <c r="C126" s="599">
        <v>0</v>
      </c>
      <c r="D126" s="600" t="s">
        <v>476</v>
      </c>
      <c r="E126" s="599">
        <v>0</v>
      </c>
    </row>
    <row r="127" spans="1:6">
      <c r="A127" s="558" t="s">
        <v>967</v>
      </c>
      <c r="B127" s="31" t="s">
        <v>968</v>
      </c>
      <c r="C127" s="599">
        <v>0</v>
      </c>
      <c r="D127" s="600" t="s">
        <v>476</v>
      </c>
      <c r="E127" s="599">
        <v>0</v>
      </c>
    </row>
    <row r="128" spans="1:6">
      <c r="A128" s="558" t="s">
        <v>969</v>
      </c>
      <c r="B128" s="31" t="s">
        <v>970</v>
      </c>
      <c r="C128" s="599">
        <v>0</v>
      </c>
      <c r="D128" s="600" t="s">
        <v>476</v>
      </c>
      <c r="E128" s="599">
        <v>0</v>
      </c>
    </row>
    <row r="129" spans="1:5">
      <c r="A129" s="623" t="s">
        <v>1185</v>
      </c>
      <c r="B129" s="558" t="s">
        <v>1186</v>
      </c>
      <c r="C129" s="599">
        <v>12826.608189508803</v>
      </c>
      <c r="D129" s="600" t="s">
        <v>476</v>
      </c>
      <c r="E129" s="599">
        <v>0</v>
      </c>
    </row>
    <row r="130" spans="1:5">
      <c r="A130" s="623" t="s">
        <v>1187</v>
      </c>
      <c r="B130" s="558" t="s">
        <v>1188</v>
      </c>
      <c r="C130" s="599">
        <v>28665.901179399152</v>
      </c>
      <c r="D130" s="600" t="s">
        <v>476</v>
      </c>
      <c r="E130" s="599">
        <v>0</v>
      </c>
    </row>
    <row r="131" spans="1:5">
      <c r="A131" s="558" t="s">
        <v>973</v>
      </c>
      <c r="B131" s="31" t="s">
        <v>974</v>
      </c>
      <c r="C131" s="599">
        <v>0</v>
      </c>
      <c r="D131" s="600" t="s">
        <v>476</v>
      </c>
      <c r="E131" s="599">
        <v>0</v>
      </c>
    </row>
    <row r="132" spans="1:5">
      <c r="A132" s="558" t="s">
        <v>1193</v>
      </c>
      <c r="B132" s="31" t="s">
        <v>1194</v>
      </c>
      <c r="C132" s="599">
        <v>10459.17218443429</v>
      </c>
      <c r="D132" s="600" t="s">
        <v>476</v>
      </c>
      <c r="E132" s="599">
        <v>0</v>
      </c>
    </row>
    <row r="133" spans="1:5">
      <c r="A133" s="623" t="s">
        <v>1036</v>
      </c>
      <c r="B133" s="31" t="s">
        <v>1037</v>
      </c>
      <c r="C133" s="599">
        <v>12929.643527041593</v>
      </c>
      <c r="D133" s="600" t="s">
        <v>476</v>
      </c>
      <c r="E133" s="599">
        <v>0</v>
      </c>
    </row>
    <row r="134" spans="1:5">
      <c r="A134" s="623" t="s">
        <v>1038</v>
      </c>
      <c r="B134" s="31" t="s">
        <v>1039</v>
      </c>
      <c r="C134" s="599">
        <v>26934.991981589144</v>
      </c>
      <c r="D134" s="600" t="s">
        <v>476</v>
      </c>
      <c r="E134" s="599">
        <v>0</v>
      </c>
    </row>
    <row r="135" spans="1:5">
      <c r="A135" s="558" t="s">
        <v>1044</v>
      </c>
      <c r="B135" s="31" t="s">
        <v>1045</v>
      </c>
      <c r="C135" s="599">
        <v>0</v>
      </c>
      <c r="D135" s="600" t="s">
        <v>476</v>
      </c>
      <c r="E135" s="599">
        <v>0</v>
      </c>
    </row>
    <row r="136" spans="1:5">
      <c r="A136" s="623" t="s">
        <v>1046</v>
      </c>
      <c r="B136" s="31" t="s">
        <v>1047</v>
      </c>
      <c r="C136" s="599">
        <v>6951.4366749252094</v>
      </c>
      <c r="D136" s="600" t="s">
        <v>476</v>
      </c>
      <c r="E136" s="599">
        <v>0</v>
      </c>
    </row>
    <row r="137" spans="1:5">
      <c r="A137" s="623" t="s">
        <v>1189</v>
      </c>
      <c r="B137" s="558" t="s">
        <v>1190</v>
      </c>
      <c r="C137" s="599">
        <v>-1113.0190649950546</v>
      </c>
      <c r="D137" s="600" t="s">
        <v>476</v>
      </c>
      <c r="E137" s="599">
        <v>0</v>
      </c>
    </row>
    <row r="138" spans="1:5">
      <c r="A138" s="625" t="s">
        <v>2061</v>
      </c>
      <c r="B138" s="586" t="s">
        <v>2062</v>
      </c>
      <c r="D138" s="600"/>
    </row>
    <row r="139" spans="1:5">
      <c r="A139" s="625" t="s">
        <v>2063</v>
      </c>
      <c r="B139" s="586" t="s">
        <v>2064</v>
      </c>
      <c r="D139" s="600"/>
    </row>
    <row r="140" spans="1:5">
      <c r="A140" s="625" t="s">
        <v>2065</v>
      </c>
      <c r="B140" s="586" t="s">
        <v>2066</v>
      </c>
      <c r="D140" s="600"/>
    </row>
    <row r="141" spans="1:5">
      <c r="A141" s="625" t="s">
        <v>2067</v>
      </c>
      <c r="B141" s="586" t="s">
        <v>2068</v>
      </c>
      <c r="D141" s="600"/>
    </row>
    <row r="142" spans="1:5">
      <c r="A142" s="625" t="s">
        <v>2071</v>
      </c>
      <c r="B142" s="586" t="s">
        <v>2072</v>
      </c>
      <c r="D142" s="600"/>
    </row>
    <row r="143" spans="1:5">
      <c r="A143" s="625" t="s">
        <v>2073</v>
      </c>
      <c r="B143" s="586" t="s">
        <v>2074</v>
      </c>
      <c r="D143" s="600"/>
    </row>
    <row r="144" spans="1:5">
      <c r="A144" s="586"/>
      <c r="B144" s="586"/>
      <c r="D144" s="600"/>
    </row>
    <row r="145" spans="1:5">
      <c r="A145" s="558" t="s">
        <v>100</v>
      </c>
      <c r="B145" s="31" t="s">
        <v>101</v>
      </c>
      <c r="C145" s="599">
        <v>108932.14603135257</v>
      </c>
      <c r="D145" s="600" t="s">
        <v>476</v>
      </c>
      <c r="E145" s="599">
        <v>280500</v>
      </c>
    </row>
    <row r="146" spans="1:5">
      <c r="A146" s="558" t="s">
        <v>780</v>
      </c>
      <c r="B146" s="31" t="s">
        <v>84</v>
      </c>
      <c r="C146" s="599">
        <v>197910.324404738</v>
      </c>
      <c r="D146" s="600" t="s">
        <v>476</v>
      </c>
      <c r="E146" s="599">
        <v>387600</v>
      </c>
    </row>
    <row r="147" spans="1:5">
      <c r="A147" s="558" t="s">
        <v>975</v>
      </c>
      <c r="B147" s="31" t="s">
        <v>976</v>
      </c>
      <c r="C147" s="599">
        <v>22409.899471430133</v>
      </c>
      <c r="D147" s="600" t="s">
        <v>476</v>
      </c>
      <c r="E147" s="599">
        <v>61200</v>
      </c>
    </row>
    <row r="148" spans="1:5">
      <c r="A148" s="558" t="s">
        <v>1015</v>
      </c>
      <c r="B148" s="31" t="s">
        <v>1017</v>
      </c>
      <c r="C148" s="599">
        <v>0</v>
      </c>
      <c r="D148" s="600" t="s">
        <v>476</v>
      </c>
      <c r="E148" s="599">
        <v>0</v>
      </c>
    </row>
    <row r="149" spans="1:5">
      <c r="A149" s="558" t="s">
        <v>1016</v>
      </c>
      <c r="B149" s="31" t="s">
        <v>1018</v>
      </c>
      <c r="C149" s="599">
        <v>0</v>
      </c>
      <c r="D149" s="600" t="s">
        <v>476</v>
      </c>
      <c r="E149" s="599">
        <v>0</v>
      </c>
    </row>
    <row r="150" spans="1:5">
      <c r="A150" s="558" t="s">
        <v>1019</v>
      </c>
      <c r="B150" s="31" t="s">
        <v>1020</v>
      </c>
      <c r="C150" s="599">
        <v>0</v>
      </c>
      <c r="D150" s="600" t="s">
        <v>476</v>
      </c>
      <c r="E150" s="599">
        <v>0</v>
      </c>
    </row>
    <row r="151" spans="1:5">
      <c r="A151" s="558" t="s">
        <v>1195</v>
      </c>
      <c r="B151" s="31" t="s">
        <v>1196</v>
      </c>
      <c r="C151" s="599">
        <v>106265.23807582812</v>
      </c>
      <c r="D151" s="600" t="s">
        <v>476</v>
      </c>
      <c r="E151" s="599">
        <v>0</v>
      </c>
    </row>
    <row r="152" spans="1:5">
      <c r="A152" s="558" t="s">
        <v>977</v>
      </c>
      <c r="B152" s="31" t="s">
        <v>978</v>
      </c>
      <c r="C152" s="599">
        <v>0</v>
      </c>
      <c r="D152" s="600" t="s">
        <v>476</v>
      </c>
      <c r="E152" s="599">
        <v>0</v>
      </c>
    </row>
    <row r="153" spans="1:5">
      <c r="A153" s="558" t="s">
        <v>1048</v>
      </c>
      <c r="B153" s="31" t="s">
        <v>1049</v>
      </c>
      <c r="C153" s="599">
        <v>0</v>
      </c>
      <c r="D153" s="600" t="s">
        <v>476</v>
      </c>
      <c r="E153" s="599">
        <v>0</v>
      </c>
    </row>
    <row r="154" spans="1:5">
      <c r="A154" s="558" t="s">
        <v>1164</v>
      </c>
      <c r="B154" s="31" t="s">
        <v>1165</v>
      </c>
      <c r="C154" s="599">
        <v>0</v>
      </c>
      <c r="D154" s="600" t="s">
        <v>476</v>
      </c>
      <c r="E154" s="599">
        <v>0</v>
      </c>
    </row>
    <row r="155" spans="1:5">
      <c r="A155" s="558" t="s">
        <v>102</v>
      </c>
      <c r="B155" s="31" t="s">
        <v>1161</v>
      </c>
      <c r="C155" s="599">
        <v>0</v>
      </c>
      <c r="D155" s="600" t="s">
        <v>476</v>
      </c>
      <c r="E155" s="599">
        <v>0</v>
      </c>
    </row>
    <row r="156" spans="1:5">
      <c r="A156" s="558"/>
      <c r="B156" s="31"/>
      <c r="D156" s="600"/>
    </row>
    <row r="157" spans="1:5">
      <c r="A157" s="558" t="s">
        <v>27</v>
      </c>
      <c r="B157" s="31" t="s">
        <v>85</v>
      </c>
      <c r="C157" s="599">
        <v>0</v>
      </c>
      <c r="D157" s="600" t="s">
        <v>476</v>
      </c>
      <c r="E157" s="599">
        <v>0</v>
      </c>
    </row>
    <row r="158" spans="1:5">
      <c r="A158" s="558" t="s">
        <v>778</v>
      </c>
      <c r="B158" s="31" t="s">
        <v>779</v>
      </c>
      <c r="C158" s="599">
        <v>0</v>
      </c>
      <c r="D158" s="600" t="s">
        <v>476</v>
      </c>
      <c r="E158" s="599">
        <v>0</v>
      </c>
    </row>
    <row r="159" spans="1:5">
      <c r="A159" s="621" t="s">
        <v>93</v>
      </c>
      <c r="B159" s="31" t="s">
        <v>305</v>
      </c>
      <c r="C159" s="599">
        <v>213150</v>
      </c>
      <c r="D159" s="600" t="s">
        <v>476</v>
      </c>
      <c r="E159" s="599">
        <v>221850</v>
      </c>
    </row>
    <row r="160" spans="1:5">
      <c r="A160" s="558" t="s">
        <v>306</v>
      </c>
      <c r="B160" s="31" t="s">
        <v>307</v>
      </c>
      <c r="C160" s="599">
        <v>0</v>
      </c>
      <c r="D160" s="600" t="s">
        <v>476</v>
      </c>
      <c r="E160" s="599">
        <v>0</v>
      </c>
    </row>
    <row r="161" spans="1:6">
      <c r="A161" s="558" t="s">
        <v>1010</v>
      </c>
      <c r="B161" s="31" t="s">
        <v>1011</v>
      </c>
      <c r="C161" s="599">
        <v>0</v>
      </c>
      <c r="D161" s="600" t="s">
        <v>476</v>
      </c>
      <c r="E161" s="599">
        <v>0</v>
      </c>
    </row>
    <row r="162" spans="1:6">
      <c r="A162" s="558" t="s">
        <v>1012</v>
      </c>
      <c r="B162" s="31" t="s">
        <v>1013</v>
      </c>
      <c r="C162" s="599">
        <v>0</v>
      </c>
      <c r="D162" s="600" t="s">
        <v>476</v>
      </c>
      <c r="E162" s="599">
        <v>0</v>
      </c>
    </row>
    <row r="163" spans="1:6">
      <c r="A163" s="621" t="s">
        <v>295</v>
      </c>
      <c r="B163" s="31" t="s">
        <v>296</v>
      </c>
      <c r="C163" s="599">
        <v>166208</v>
      </c>
      <c r="D163" s="600" t="s">
        <v>476</v>
      </c>
      <c r="E163" s="599">
        <v>172992</v>
      </c>
    </row>
    <row r="164" spans="1:6">
      <c r="A164" s="621" t="s">
        <v>965</v>
      </c>
      <c r="B164" s="31" t="s">
        <v>966</v>
      </c>
      <c r="C164" s="599">
        <v>100450</v>
      </c>
      <c r="D164" s="600" t="s">
        <v>476</v>
      </c>
      <c r="E164" s="599">
        <v>104550</v>
      </c>
    </row>
    <row r="165" spans="1:6">
      <c r="A165" s="558" t="s">
        <v>26</v>
      </c>
      <c r="B165" s="31" t="s">
        <v>242</v>
      </c>
      <c r="C165" s="599">
        <v>0</v>
      </c>
      <c r="D165" s="600" t="s">
        <v>476</v>
      </c>
      <c r="E165" s="599">
        <v>0</v>
      </c>
    </row>
    <row r="166" spans="1:6">
      <c r="A166" s="621" t="s">
        <v>212</v>
      </c>
      <c r="B166" s="31" t="s">
        <v>243</v>
      </c>
      <c r="C166" s="599">
        <v>24500</v>
      </c>
      <c r="D166" s="600" t="s">
        <v>476</v>
      </c>
      <c r="E166" s="599">
        <v>25500</v>
      </c>
    </row>
    <row r="167" spans="1:6">
      <c r="A167" s="621" t="s">
        <v>781</v>
      </c>
      <c r="B167" s="31" t="s">
        <v>782</v>
      </c>
      <c r="C167" s="599">
        <v>19600</v>
      </c>
      <c r="D167" s="600" t="s">
        <v>476</v>
      </c>
      <c r="E167" s="599">
        <v>20400</v>
      </c>
    </row>
    <row r="168" spans="1:6">
      <c r="A168" s="558"/>
      <c r="B168" s="31"/>
      <c r="D168" s="600"/>
    </row>
    <row r="169" spans="1:6">
      <c r="A169" s="558" t="s">
        <v>1275</v>
      </c>
      <c r="B169" s="31" t="s">
        <v>1276</v>
      </c>
      <c r="C169" s="599">
        <v>281923.21261100227</v>
      </c>
      <c r="D169" s="600" t="s">
        <v>476</v>
      </c>
      <c r="E169" s="599">
        <v>3232507.5</v>
      </c>
    </row>
    <row r="170" spans="1:6">
      <c r="A170" s="558"/>
      <c r="B170" s="535"/>
      <c r="C170" s="603">
        <f>SUM(C120:C169)</f>
        <v>1339003.5552662541</v>
      </c>
      <c r="D170" s="603">
        <f>SUM(D120:D169)</f>
        <v>0</v>
      </c>
      <c r="E170" s="603">
        <f>SUM(E120:E169)</f>
        <v>4507099.5</v>
      </c>
    </row>
    <row r="171" spans="1:6">
      <c r="A171" s="558"/>
      <c r="C171" s="603">
        <f>C118+C105+C73+C60+C92+C88+C170+C64</f>
        <v>22374265.43420659</v>
      </c>
      <c r="D171" s="603">
        <f>D118+D105+D73+D60+D92+D88+D170+D64</f>
        <v>45777672.928735837</v>
      </c>
      <c r="E171" s="603">
        <f>E118+E105+E73+E60+E92+E88+E170+E64</f>
        <v>30011004.140000001</v>
      </c>
    </row>
    <row r="172" spans="1:6" s="165" customFormat="1" outlineLevel="1">
      <c r="A172" s="558"/>
      <c r="C172" s="604">
        <f>+C171-'Bus-Sum'!C18</f>
        <v>-1771781.7317236066</v>
      </c>
      <c r="D172" s="605"/>
      <c r="E172" s="605"/>
      <c r="F172" s="331"/>
    </row>
    <row r="173" spans="1:6">
      <c r="A173" s="558"/>
      <c r="B173" s="31"/>
      <c r="D173" s="600"/>
    </row>
    <row r="174" spans="1:6">
      <c r="A174" s="558"/>
      <c r="B174" s="31"/>
      <c r="D174" s="600"/>
    </row>
    <row r="175" spans="1:6" customFormat="1">
      <c r="A175" s="558" t="s">
        <v>367</v>
      </c>
      <c r="B175" s="520" t="s">
        <v>1203</v>
      </c>
      <c r="C175" s="599">
        <v>0</v>
      </c>
      <c r="D175" s="599">
        <v>0</v>
      </c>
      <c r="E175" s="599">
        <v>0</v>
      </c>
    </row>
    <row r="176" spans="1:6" customFormat="1">
      <c r="A176" s="558" t="s">
        <v>1178</v>
      </c>
      <c r="B176" s="520" t="s">
        <v>1179</v>
      </c>
      <c r="C176" s="599">
        <v>-22108889.273453664</v>
      </c>
      <c r="D176" s="600" t="s">
        <v>476</v>
      </c>
      <c r="E176" s="599">
        <v>-25953913.489999998</v>
      </c>
    </row>
    <row r="177" spans="1:5">
      <c r="A177" s="558" t="s">
        <v>1180</v>
      </c>
      <c r="B177" s="31" t="s">
        <v>1234</v>
      </c>
      <c r="C177" s="599">
        <v>-1291451.1037304359</v>
      </c>
      <c r="D177" s="600" t="s">
        <v>476</v>
      </c>
      <c r="E177" s="599">
        <v>1291451.1037304359</v>
      </c>
    </row>
    <row r="178" spans="1:5" customFormat="1">
      <c r="A178" s="558" t="s">
        <v>1130</v>
      </c>
      <c r="B178" s="520" t="s">
        <v>1131</v>
      </c>
      <c r="C178" s="599">
        <v>0</v>
      </c>
      <c r="D178" s="599">
        <v>0</v>
      </c>
      <c r="E178" s="599">
        <v>0</v>
      </c>
    </row>
    <row r="179" spans="1:5" customFormat="1">
      <c r="A179" s="558" t="s">
        <v>1153</v>
      </c>
      <c r="B179" s="520" t="s">
        <v>1154</v>
      </c>
      <c r="C179" s="599">
        <v>110000</v>
      </c>
      <c r="D179" s="599">
        <v>110000</v>
      </c>
      <c r="E179" s="599">
        <v>0</v>
      </c>
    </row>
    <row r="180" spans="1:5" customFormat="1">
      <c r="A180" s="558" t="s">
        <v>368</v>
      </c>
      <c r="B180" s="520" t="s">
        <v>369</v>
      </c>
      <c r="C180" s="599">
        <v>4985530.5999999996</v>
      </c>
      <c r="D180" s="599">
        <v>10838110</v>
      </c>
      <c r="E180" s="599">
        <v>5852579.4000000004</v>
      </c>
    </row>
    <row r="181" spans="1:5" customFormat="1">
      <c r="A181" s="558" t="s">
        <v>370</v>
      </c>
      <c r="B181" s="520" t="s">
        <v>371</v>
      </c>
      <c r="C181" s="599">
        <v>3410389.4</v>
      </c>
      <c r="D181" s="599">
        <v>7413890</v>
      </c>
      <c r="E181" s="599">
        <v>4003500.6</v>
      </c>
    </row>
    <row r="182" spans="1:5" customFormat="1">
      <c r="A182" s="558" t="s">
        <v>372</v>
      </c>
      <c r="B182" s="520" t="s">
        <v>373</v>
      </c>
      <c r="C182" s="599">
        <v>101200</v>
      </c>
      <c r="D182" s="599">
        <v>220000</v>
      </c>
      <c r="E182" s="599">
        <v>118800</v>
      </c>
    </row>
    <row r="183" spans="1:5" customFormat="1">
      <c r="A183" s="558" t="s">
        <v>908</v>
      </c>
      <c r="B183" s="520" t="s">
        <v>909</v>
      </c>
      <c r="C183" s="599">
        <v>588755.49800000014</v>
      </c>
      <c r="D183" s="599">
        <v>1279903.2480000001</v>
      </c>
      <c r="E183" s="599">
        <v>691147.75</v>
      </c>
    </row>
    <row r="184" spans="1:5" customFormat="1">
      <c r="A184" s="558" t="s">
        <v>1132</v>
      </c>
      <c r="B184" s="520" t="s">
        <v>1133</v>
      </c>
      <c r="C184" s="599">
        <v>0</v>
      </c>
      <c r="D184" s="599">
        <v>0</v>
      </c>
      <c r="E184" s="599">
        <v>0</v>
      </c>
    </row>
    <row r="185" spans="1:5" s="551" customFormat="1">
      <c r="A185" s="558" t="s">
        <v>1259</v>
      </c>
      <c r="B185" s="520" t="s">
        <v>1263</v>
      </c>
      <c r="C185" s="599">
        <v>0</v>
      </c>
      <c r="D185" s="599">
        <v>0</v>
      </c>
      <c r="E185" s="599">
        <v>0</v>
      </c>
    </row>
    <row r="186" spans="1:5" s="551" customFormat="1">
      <c r="A186" s="558" t="s">
        <v>1260</v>
      </c>
      <c r="B186" s="520" t="s">
        <v>1264</v>
      </c>
      <c r="C186" s="599">
        <v>92000</v>
      </c>
      <c r="D186" s="599">
        <v>200000</v>
      </c>
      <c r="E186" s="599">
        <v>108000</v>
      </c>
    </row>
    <row r="187" spans="1:5" s="551" customFormat="1">
      <c r="A187" s="558" t="s">
        <v>1261</v>
      </c>
      <c r="B187" s="520" t="s">
        <v>1265</v>
      </c>
      <c r="C187" s="599">
        <v>749542.34398159874</v>
      </c>
      <c r="D187" s="599">
        <v>1629439.8739815988</v>
      </c>
      <c r="E187" s="599">
        <v>879897.53</v>
      </c>
    </row>
    <row r="188" spans="1:5" s="551" customFormat="1">
      <c r="A188" s="558" t="s">
        <v>1262</v>
      </c>
      <c r="B188" s="520" t="s">
        <v>1266</v>
      </c>
      <c r="C188" s="599">
        <v>2131966.8506654678</v>
      </c>
      <c r="D188" s="599">
        <v>4634710.550665468</v>
      </c>
      <c r="E188" s="599">
        <v>2502743.7000000002</v>
      </c>
    </row>
    <row r="189" spans="1:5" s="551" customFormat="1">
      <c r="A189" s="558" t="s">
        <v>1207</v>
      </c>
      <c r="B189" s="520" t="s">
        <v>1208</v>
      </c>
      <c r="C189" s="599">
        <v>19185685.34</v>
      </c>
      <c r="D189" s="599">
        <v>41708011.609999999</v>
      </c>
      <c r="E189" s="599">
        <v>22522326.27</v>
      </c>
    </row>
    <row r="190" spans="1:5" s="551" customFormat="1">
      <c r="A190" s="558" t="s">
        <v>1209</v>
      </c>
      <c r="B190" s="520" t="s">
        <v>1228</v>
      </c>
      <c r="C190" s="599">
        <v>210960.11000000002</v>
      </c>
      <c r="D190" s="599">
        <v>458608.94</v>
      </c>
      <c r="E190" s="599">
        <v>247648.83</v>
      </c>
    </row>
    <row r="191" spans="1:5" s="551" customFormat="1">
      <c r="A191" s="558" t="s">
        <v>1210</v>
      </c>
      <c r="B191" s="520" t="s">
        <v>1229</v>
      </c>
      <c r="C191" s="599">
        <v>101200</v>
      </c>
      <c r="D191" s="599">
        <v>220000</v>
      </c>
      <c r="E191" s="599">
        <v>118800</v>
      </c>
    </row>
    <row r="192" spans="1:5" s="551" customFormat="1">
      <c r="A192" s="558" t="s">
        <v>1211</v>
      </c>
      <c r="B192" s="520" t="s">
        <v>1212</v>
      </c>
      <c r="C192" s="599">
        <v>0</v>
      </c>
      <c r="D192" s="599">
        <v>0</v>
      </c>
      <c r="E192" s="599">
        <v>0</v>
      </c>
    </row>
    <row r="193" spans="1:5" s="551" customFormat="1">
      <c r="A193" s="558" t="s">
        <v>1213</v>
      </c>
      <c r="B193" s="520" t="s">
        <v>1214</v>
      </c>
      <c r="C193" s="599">
        <v>0</v>
      </c>
      <c r="D193" s="599">
        <v>0</v>
      </c>
      <c r="E193" s="599">
        <v>0</v>
      </c>
    </row>
    <row r="194" spans="1:5" s="551" customFormat="1">
      <c r="A194" s="558" t="s">
        <v>1215</v>
      </c>
      <c r="B194" s="520" t="s">
        <v>1230</v>
      </c>
      <c r="C194" s="599">
        <v>-149500</v>
      </c>
      <c r="D194" s="599">
        <v>-325000</v>
      </c>
      <c r="E194" s="599">
        <v>-175500</v>
      </c>
    </row>
    <row r="195" spans="1:5" s="551" customFormat="1">
      <c r="A195" s="558" t="s">
        <v>1216</v>
      </c>
      <c r="B195" s="520" t="s">
        <v>1217</v>
      </c>
      <c r="C195" s="599">
        <v>-59800</v>
      </c>
      <c r="D195" s="599">
        <v>-130000</v>
      </c>
      <c r="E195" s="599">
        <v>-70200</v>
      </c>
    </row>
    <row r="196" spans="1:5" s="551" customFormat="1">
      <c r="A196" s="558" t="s">
        <v>1218</v>
      </c>
      <c r="B196" s="520" t="s">
        <v>1219</v>
      </c>
      <c r="C196" s="599">
        <v>0</v>
      </c>
      <c r="D196" s="599">
        <v>0</v>
      </c>
      <c r="E196" s="599">
        <v>0</v>
      </c>
    </row>
    <row r="197" spans="1:5" s="551" customFormat="1">
      <c r="A197" s="558" t="s">
        <v>1220</v>
      </c>
      <c r="B197" s="520" t="s">
        <v>1221</v>
      </c>
      <c r="C197" s="599">
        <v>115000</v>
      </c>
      <c r="D197" s="599">
        <v>250000</v>
      </c>
      <c r="E197" s="599">
        <v>135000</v>
      </c>
    </row>
    <row r="198" spans="1:5" s="551" customFormat="1">
      <c r="A198" s="558" t="s">
        <v>1222</v>
      </c>
      <c r="B198" s="520" t="s">
        <v>1223</v>
      </c>
      <c r="C198" s="599">
        <v>193200</v>
      </c>
      <c r="D198" s="599">
        <v>420000</v>
      </c>
      <c r="E198" s="599">
        <v>226800</v>
      </c>
    </row>
    <row r="199" spans="1:5" s="551" customFormat="1">
      <c r="A199" s="558" t="s">
        <v>1224</v>
      </c>
      <c r="B199" s="520" t="s">
        <v>1225</v>
      </c>
      <c r="C199" s="599">
        <v>105800</v>
      </c>
      <c r="D199" s="599">
        <v>230000</v>
      </c>
      <c r="E199" s="599">
        <v>124200</v>
      </c>
    </row>
    <row r="200" spans="1:5" s="551" customFormat="1">
      <c r="A200" s="558" t="s">
        <v>1251</v>
      </c>
      <c r="B200" s="520" t="s">
        <v>1252</v>
      </c>
      <c r="C200" s="599">
        <v>1968255.4700000002</v>
      </c>
      <c r="D200" s="599">
        <v>4278816.25</v>
      </c>
      <c r="E200" s="599">
        <v>2310560.7799999998</v>
      </c>
    </row>
    <row r="201" spans="1:5" s="551" customFormat="1">
      <c r="A201" s="558" t="s">
        <v>1253</v>
      </c>
      <c r="B201" s="520" t="s">
        <v>1254</v>
      </c>
      <c r="C201" s="599">
        <v>0</v>
      </c>
      <c r="D201" s="599">
        <v>0</v>
      </c>
      <c r="E201" s="599">
        <v>0</v>
      </c>
    </row>
    <row r="202" spans="1:5" s="551" customFormat="1">
      <c r="A202" s="558" t="s">
        <v>1255</v>
      </c>
      <c r="B202" s="520" t="s">
        <v>1257</v>
      </c>
      <c r="C202" s="599">
        <v>0</v>
      </c>
      <c r="D202" s="599">
        <v>0</v>
      </c>
      <c r="E202" s="599">
        <v>0</v>
      </c>
    </row>
    <row r="203" spans="1:5" s="551" customFormat="1">
      <c r="A203" s="558" t="s">
        <v>1256</v>
      </c>
      <c r="B203" s="520" t="s">
        <v>1258</v>
      </c>
      <c r="C203" s="599">
        <v>0</v>
      </c>
      <c r="D203" s="599">
        <v>0</v>
      </c>
      <c r="E203" s="599">
        <v>0</v>
      </c>
    </row>
    <row r="204" spans="1:5" s="551" customFormat="1">
      <c r="A204" s="558" t="s">
        <v>1226</v>
      </c>
      <c r="B204" s="520" t="s">
        <v>1235</v>
      </c>
      <c r="C204" s="599">
        <v>17020</v>
      </c>
      <c r="D204" s="600" t="s">
        <v>476</v>
      </c>
      <c r="E204" s="599">
        <v>19980</v>
      </c>
    </row>
    <row r="205" spans="1:5" s="551" customFormat="1">
      <c r="A205" s="558" t="s">
        <v>1271</v>
      </c>
      <c r="B205" s="520" t="s">
        <v>1272</v>
      </c>
      <c r="C205" s="599">
        <v>11500</v>
      </c>
      <c r="D205" s="600">
        <v>25000</v>
      </c>
      <c r="E205" s="599">
        <v>13500</v>
      </c>
    </row>
    <row r="206" spans="1:5" customFormat="1">
      <c r="A206" s="558" t="s">
        <v>911</v>
      </c>
      <c r="B206" s="520" t="s">
        <v>377</v>
      </c>
      <c r="C206" s="599">
        <v>197639.05</v>
      </c>
      <c r="D206" s="599">
        <v>0</v>
      </c>
      <c r="E206" s="599">
        <v>205705.95</v>
      </c>
    </row>
    <row r="207" spans="1:5" s="551" customFormat="1">
      <c r="A207" s="558" t="s">
        <v>1268</v>
      </c>
      <c r="B207" s="520" t="s">
        <v>1269</v>
      </c>
      <c r="C207" s="599">
        <v>89180</v>
      </c>
      <c r="D207" s="600" t="s">
        <v>476</v>
      </c>
      <c r="E207" s="599">
        <v>92820</v>
      </c>
    </row>
    <row r="208" spans="1:5" s="551" customFormat="1">
      <c r="A208" s="558" t="s">
        <v>1267</v>
      </c>
      <c r="B208" s="520" t="s">
        <v>1270</v>
      </c>
      <c r="C208" s="599">
        <v>39939.410000000003</v>
      </c>
      <c r="D208" s="600" t="s">
        <v>476</v>
      </c>
      <c r="E208" s="599">
        <v>41569.589999999997</v>
      </c>
    </row>
    <row r="209" spans="1:6">
      <c r="A209" s="558" t="s">
        <v>94</v>
      </c>
      <c r="B209" s="31" t="s">
        <v>95</v>
      </c>
      <c r="C209" s="599">
        <v>0</v>
      </c>
      <c r="D209" s="600" t="s">
        <v>476</v>
      </c>
      <c r="E209" s="599">
        <v>0</v>
      </c>
    </row>
    <row r="210" spans="1:6">
      <c r="A210" s="558" t="s">
        <v>1009</v>
      </c>
      <c r="B210" s="31" t="s">
        <v>1014</v>
      </c>
      <c r="C210" s="599">
        <v>0</v>
      </c>
      <c r="D210" s="600" t="s">
        <v>476</v>
      </c>
      <c r="E210" s="599">
        <v>0</v>
      </c>
    </row>
    <row r="211" spans="1:6">
      <c r="A211" s="621" t="s">
        <v>467</v>
      </c>
      <c r="B211" s="31" t="s">
        <v>86</v>
      </c>
      <c r="C211" s="599">
        <v>137200</v>
      </c>
      <c r="D211" s="600" t="s">
        <v>476</v>
      </c>
      <c r="E211" s="599">
        <v>142800</v>
      </c>
    </row>
    <row r="212" spans="1:6">
      <c r="A212" s="621" t="s">
        <v>776</v>
      </c>
      <c r="B212" s="31" t="s">
        <v>777</v>
      </c>
      <c r="C212" s="599">
        <v>171500</v>
      </c>
      <c r="D212" s="600" t="s">
        <v>476</v>
      </c>
      <c r="E212" s="599">
        <v>178500</v>
      </c>
    </row>
    <row r="213" spans="1:6">
      <c r="A213" s="558" t="s">
        <v>918</v>
      </c>
      <c r="B213" s="31" t="s">
        <v>1162</v>
      </c>
      <c r="C213" s="599">
        <v>0</v>
      </c>
      <c r="D213" s="600" t="s">
        <v>476</v>
      </c>
      <c r="E213" s="600">
        <v>0</v>
      </c>
    </row>
    <row r="214" spans="1:6">
      <c r="A214" s="584" t="s">
        <v>914</v>
      </c>
      <c r="B214" s="31" t="s">
        <v>915</v>
      </c>
      <c r="C214" s="599">
        <v>588000</v>
      </c>
      <c r="D214" s="600" t="s">
        <v>476</v>
      </c>
      <c r="E214" s="600">
        <v>612000</v>
      </c>
    </row>
    <row r="215" spans="1:6">
      <c r="A215" s="584" t="s">
        <v>916</v>
      </c>
      <c r="B215" s="31" t="s">
        <v>917</v>
      </c>
      <c r="C215" s="599">
        <v>9800</v>
      </c>
      <c r="D215" s="600" t="s">
        <v>476</v>
      </c>
      <c r="E215" s="600">
        <v>10200</v>
      </c>
    </row>
    <row r="216" spans="1:6">
      <c r="A216" s="558" t="s">
        <v>113</v>
      </c>
      <c r="B216" s="31" t="s">
        <v>374</v>
      </c>
      <c r="C216" s="599">
        <v>171500</v>
      </c>
      <c r="D216" s="600" t="s">
        <v>476</v>
      </c>
      <c r="E216" s="599">
        <v>178500</v>
      </c>
    </row>
    <row r="217" spans="1:6">
      <c r="A217" s="584" t="s">
        <v>1181</v>
      </c>
      <c r="B217" s="31" t="s">
        <v>1182</v>
      </c>
      <c r="C217" s="599">
        <v>44100</v>
      </c>
      <c r="D217" s="600" t="s">
        <v>476</v>
      </c>
      <c r="E217" s="599">
        <v>45900</v>
      </c>
    </row>
    <row r="218" spans="1:6">
      <c r="A218" s="584" t="s">
        <v>114</v>
      </c>
      <c r="B218" s="31" t="s">
        <v>887</v>
      </c>
      <c r="C218" s="599">
        <v>220500</v>
      </c>
      <c r="D218" s="600" t="s">
        <v>476</v>
      </c>
      <c r="E218" s="599">
        <v>229500</v>
      </c>
    </row>
    <row r="219" spans="1:6">
      <c r="A219" s="584" t="s">
        <v>375</v>
      </c>
      <c r="B219" s="520" t="s">
        <v>376</v>
      </c>
      <c r="C219" s="599">
        <v>68600</v>
      </c>
      <c r="D219" s="600" t="s">
        <v>476</v>
      </c>
      <c r="E219" s="599">
        <v>71400</v>
      </c>
    </row>
    <row r="220" spans="1:6">
      <c r="A220" s="610" t="s">
        <v>1485</v>
      </c>
      <c r="B220" s="586" t="s">
        <v>1486</v>
      </c>
      <c r="D220" s="600"/>
    </row>
    <row r="221" spans="1:6">
      <c r="A221" s="610" t="s">
        <v>1489</v>
      </c>
      <c r="B221" s="586" t="s">
        <v>1490</v>
      </c>
      <c r="D221" s="600"/>
    </row>
    <row r="222" spans="1:6">
      <c r="A222" s="558" t="s">
        <v>115</v>
      </c>
      <c r="B222" s="31" t="s">
        <v>888</v>
      </c>
      <c r="C222" s="599">
        <v>0</v>
      </c>
      <c r="D222" s="600" t="s">
        <v>476</v>
      </c>
      <c r="E222" s="599">
        <v>0</v>
      </c>
    </row>
    <row r="223" spans="1:6">
      <c r="A223" s="584" t="s">
        <v>303</v>
      </c>
      <c r="B223" s="31" t="s">
        <v>1204</v>
      </c>
      <c r="C223" s="599">
        <v>73500</v>
      </c>
      <c r="D223" s="600" t="s">
        <v>476</v>
      </c>
      <c r="E223" s="599">
        <v>76500</v>
      </c>
    </row>
    <row r="224" spans="1:6">
      <c r="A224" s="610" t="s">
        <v>1499</v>
      </c>
      <c r="B224" s="586" t="s">
        <v>1500</v>
      </c>
      <c r="D224" s="600"/>
      <c r="F224" s="576" t="s">
        <v>1576</v>
      </c>
    </row>
    <row r="225" spans="1:5">
      <c r="A225" s="584" t="s">
        <v>924</v>
      </c>
      <c r="B225" s="31" t="s">
        <v>925</v>
      </c>
      <c r="C225" s="599">
        <v>85750</v>
      </c>
      <c r="D225" s="600" t="s">
        <v>476</v>
      </c>
      <c r="E225" s="600">
        <v>89250</v>
      </c>
    </row>
    <row r="226" spans="1:5">
      <c r="A226" s="584" t="s">
        <v>926</v>
      </c>
      <c r="B226" s="31" t="s">
        <v>927</v>
      </c>
      <c r="C226" s="599">
        <v>31850</v>
      </c>
      <c r="D226" s="600" t="s">
        <v>476</v>
      </c>
      <c r="E226" s="600">
        <v>33150</v>
      </c>
    </row>
    <row r="227" spans="1:5">
      <c r="A227" s="558" t="s">
        <v>69</v>
      </c>
      <c r="B227" s="31" t="s">
        <v>797</v>
      </c>
      <c r="C227" s="599">
        <v>0</v>
      </c>
      <c r="D227" s="600" t="s">
        <v>476</v>
      </c>
      <c r="E227" s="599">
        <v>0</v>
      </c>
    </row>
    <row r="228" spans="1:5">
      <c r="A228" s="584" t="s">
        <v>919</v>
      </c>
      <c r="B228" s="31" t="s">
        <v>1236</v>
      </c>
      <c r="C228" s="599">
        <v>2760000</v>
      </c>
      <c r="D228" s="600">
        <v>6000000</v>
      </c>
      <c r="E228" s="600">
        <v>3240000</v>
      </c>
    </row>
    <row r="229" spans="1:5">
      <c r="A229" s="584" t="s">
        <v>920</v>
      </c>
      <c r="B229" s="31" t="s">
        <v>1237</v>
      </c>
      <c r="C229" s="577">
        <v>-2760000</v>
      </c>
      <c r="D229" s="578">
        <v>-6000000</v>
      </c>
      <c r="E229" s="578">
        <v>-3240000</v>
      </c>
    </row>
    <row r="230" spans="1:5">
      <c r="A230" s="558" t="s">
        <v>921</v>
      </c>
      <c r="B230" s="31" t="s">
        <v>255</v>
      </c>
      <c r="C230" s="599">
        <v>0</v>
      </c>
      <c r="D230" s="600" t="s">
        <v>476</v>
      </c>
      <c r="E230" s="600">
        <v>0</v>
      </c>
    </row>
    <row r="231" spans="1:5">
      <c r="A231" s="558" t="s">
        <v>549</v>
      </c>
      <c r="B231" s="31" t="s">
        <v>886</v>
      </c>
      <c r="C231" s="599">
        <v>0</v>
      </c>
      <c r="D231" s="600" t="s">
        <v>476</v>
      </c>
      <c r="E231" s="599">
        <v>0</v>
      </c>
    </row>
    <row r="232" spans="1:5">
      <c r="A232" s="584" t="s">
        <v>1227</v>
      </c>
      <c r="B232" s="31" t="s">
        <v>1231</v>
      </c>
      <c r="C232" s="599">
        <v>5339580.2398128947</v>
      </c>
      <c r="D232" s="600" t="s">
        <v>476</v>
      </c>
      <c r="E232" s="599">
        <v>6268202.8899999997</v>
      </c>
    </row>
    <row r="233" spans="1:5">
      <c r="A233" s="584" t="s">
        <v>432</v>
      </c>
      <c r="B233" s="31" t="s">
        <v>1205</v>
      </c>
      <c r="C233" s="599">
        <v>159379.85</v>
      </c>
      <c r="D233" s="600" t="s">
        <v>476</v>
      </c>
      <c r="E233" s="599">
        <v>165885.15</v>
      </c>
    </row>
    <row r="234" spans="1:5">
      <c r="A234" s="584" t="s">
        <v>1183</v>
      </c>
      <c r="B234" s="31" t="s">
        <v>1184</v>
      </c>
      <c r="C234" s="599">
        <v>0</v>
      </c>
      <c r="D234" s="600" t="s">
        <v>476</v>
      </c>
      <c r="E234" s="600">
        <v>0</v>
      </c>
    </row>
    <row r="235" spans="1:5">
      <c r="A235" s="584" t="s">
        <v>922</v>
      </c>
      <c r="B235" s="31" t="s">
        <v>923</v>
      </c>
      <c r="C235" s="599">
        <v>0</v>
      </c>
      <c r="D235" s="600" t="s">
        <v>476</v>
      </c>
      <c r="E235" s="600">
        <v>0</v>
      </c>
    </row>
    <row r="236" spans="1:5">
      <c r="A236" s="584" t="s">
        <v>1134</v>
      </c>
      <c r="B236" s="31" t="s">
        <v>1135</v>
      </c>
      <c r="C236" s="599">
        <v>114668.85000000011</v>
      </c>
      <c r="D236" s="600">
        <v>0</v>
      </c>
      <c r="E236" s="600">
        <v>119349.21</v>
      </c>
    </row>
    <row r="237" spans="1:5">
      <c r="A237" s="584" t="s">
        <v>1136</v>
      </c>
      <c r="B237" s="31" t="s">
        <v>1138</v>
      </c>
      <c r="C237" s="599">
        <v>6900</v>
      </c>
      <c r="D237" s="600" t="s">
        <v>476</v>
      </c>
      <c r="E237" s="600">
        <v>8100</v>
      </c>
    </row>
    <row r="238" spans="1:5">
      <c r="A238" s="584" t="s">
        <v>1137</v>
      </c>
      <c r="B238" s="31" t="s">
        <v>1206</v>
      </c>
      <c r="C238" s="599">
        <v>92000</v>
      </c>
      <c r="D238" s="600" t="s">
        <v>476</v>
      </c>
      <c r="E238" s="600">
        <v>108000</v>
      </c>
    </row>
    <row r="239" spans="1:5">
      <c r="A239" s="584" t="s">
        <v>1027</v>
      </c>
      <c r="B239" s="31" t="s">
        <v>1028</v>
      </c>
      <c r="C239" s="599">
        <v>23000</v>
      </c>
      <c r="D239" s="600" t="s">
        <v>476</v>
      </c>
      <c r="E239" s="600">
        <v>27000</v>
      </c>
    </row>
    <row r="240" spans="1:5">
      <c r="A240" s="584" t="s">
        <v>1139</v>
      </c>
      <c r="B240" s="31" t="s">
        <v>1140</v>
      </c>
      <c r="C240" s="599">
        <v>24500</v>
      </c>
      <c r="D240" s="600" t="s">
        <v>476</v>
      </c>
      <c r="E240" s="600">
        <v>25500</v>
      </c>
    </row>
    <row r="241" spans="1:6">
      <c r="A241" s="584" t="s">
        <v>1029</v>
      </c>
      <c r="B241" s="31" t="s">
        <v>1030</v>
      </c>
      <c r="C241" s="599">
        <v>98000</v>
      </c>
      <c r="D241" s="600" t="s">
        <v>476</v>
      </c>
      <c r="E241" s="600">
        <v>102000</v>
      </c>
    </row>
    <row r="242" spans="1:6">
      <c r="A242" s="558"/>
      <c r="B242" s="31"/>
      <c r="D242" s="600"/>
    </row>
    <row r="243" spans="1:6">
      <c r="A243" s="558"/>
      <c r="B243" s="535"/>
      <c r="C243" s="603">
        <f>SUM(C175:C242)</f>
        <v>18255452.635275867</v>
      </c>
      <c r="D243" s="603">
        <f>SUM(D175:D242)</f>
        <v>73461490.472647071</v>
      </c>
      <c r="E243" s="603">
        <f>SUM(E175:E242)</f>
        <v>23799155.263730433</v>
      </c>
    </row>
    <row r="244" spans="1:6">
      <c r="A244" s="558"/>
      <c r="B244" s="31"/>
      <c r="D244" s="600"/>
    </row>
    <row r="245" spans="1:6">
      <c r="A245" s="558" t="s">
        <v>1031</v>
      </c>
      <c r="B245" s="31" t="s">
        <v>1032</v>
      </c>
      <c r="C245" s="599">
        <v>14804400.478456059</v>
      </c>
      <c r="D245" s="600" t="s">
        <v>476</v>
      </c>
      <c r="E245" s="599">
        <v>12227855.081298828</v>
      </c>
      <c r="F245" s="549">
        <f>VLOOKUP(A245,'Essbase Download old'!$A$4:$C$404,3,FALSE)-C245</f>
        <v>0</v>
      </c>
    </row>
    <row r="246" spans="1:6">
      <c r="A246" s="558"/>
      <c r="B246" s="535"/>
      <c r="C246" s="603">
        <f>SUM(C245:C245)</f>
        <v>14804400.478456059</v>
      </c>
      <c r="D246" s="603">
        <f>SUM(D245:D245)</f>
        <v>0</v>
      </c>
      <c r="E246" s="603">
        <f>SUM(E245:E245)</f>
        <v>12227855.081298828</v>
      </c>
    </row>
    <row r="247" spans="1:6">
      <c r="A247" s="558"/>
      <c r="B247" s="31"/>
      <c r="D247" s="600"/>
    </row>
    <row r="248" spans="1:6">
      <c r="A248" s="558" t="s">
        <v>1146</v>
      </c>
      <c r="B248" s="31" t="s">
        <v>1147</v>
      </c>
      <c r="C248" s="599">
        <v>587373.52057459438</v>
      </c>
      <c r="D248" s="600" t="s">
        <v>476</v>
      </c>
      <c r="E248" s="600">
        <v>612840.44999999995</v>
      </c>
    </row>
    <row r="249" spans="1:6">
      <c r="A249" s="558" t="s">
        <v>1148</v>
      </c>
      <c r="B249" s="31" t="s">
        <v>1149</v>
      </c>
      <c r="C249" s="599">
        <v>739675.12016944645</v>
      </c>
      <c r="D249" s="600" t="s">
        <v>476</v>
      </c>
      <c r="E249" s="599">
        <v>772779.87</v>
      </c>
    </row>
    <row r="250" spans="1:6">
      <c r="A250" s="558" t="s">
        <v>1050</v>
      </c>
      <c r="B250" s="31" t="s">
        <v>1051</v>
      </c>
      <c r="C250" s="599">
        <v>239713.29155393713</v>
      </c>
      <c r="D250" s="600" t="s">
        <v>476</v>
      </c>
      <c r="E250" s="599">
        <v>127500</v>
      </c>
    </row>
    <row r="251" spans="1:6">
      <c r="A251" s="558" t="s">
        <v>1150</v>
      </c>
      <c r="B251" s="31" t="s">
        <v>1151</v>
      </c>
      <c r="C251" s="599">
        <v>601729.51723021863</v>
      </c>
      <c r="D251" s="600" t="s">
        <v>476</v>
      </c>
      <c r="E251" s="599">
        <v>628990.61999999988</v>
      </c>
    </row>
    <row r="252" spans="1:6" s="551" customFormat="1">
      <c r="A252" s="558" t="s">
        <v>1247</v>
      </c>
      <c r="B252" s="520" t="s">
        <v>1248</v>
      </c>
      <c r="C252" s="599">
        <v>1738987.95</v>
      </c>
      <c r="D252" s="600">
        <v>1455125</v>
      </c>
      <c r="E252" s="599">
        <v>1809967.05</v>
      </c>
    </row>
    <row r="253" spans="1:6" s="551" customFormat="1">
      <c r="A253" s="558" t="s">
        <v>1245</v>
      </c>
      <c r="B253" s="520" t="s">
        <v>1246</v>
      </c>
      <c r="C253" s="599">
        <v>507655.90857346053</v>
      </c>
      <c r="D253" s="600" t="s">
        <v>476</v>
      </c>
      <c r="E253" s="599">
        <v>2526744</v>
      </c>
    </row>
    <row r="254" spans="1:6" customFormat="1">
      <c r="A254" s="558" t="s">
        <v>1033</v>
      </c>
      <c r="B254" s="520" t="s">
        <v>1124</v>
      </c>
      <c r="C254" s="599">
        <v>207211.56211234818</v>
      </c>
      <c r="D254" s="600" t="s">
        <v>476</v>
      </c>
      <c r="E254" s="599">
        <v>0</v>
      </c>
    </row>
    <row r="255" spans="1:6" s="551" customFormat="1">
      <c r="A255" s="558" t="s">
        <v>1243</v>
      </c>
      <c r="B255" s="520" t="s">
        <v>1244</v>
      </c>
      <c r="C255" s="599">
        <v>121401.5513345448</v>
      </c>
      <c r="D255" s="600" t="s">
        <v>476</v>
      </c>
      <c r="E255" s="599">
        <v>382500</v>
      </c>
    </row>
    <row r="256" spans="1:6">
      <c r="A256" s="583" t="s">
        <v>2399</v>
      </c>
      <c r="B256" s="535" t="s">
        <v>1152</v>
      </c>
      <c r="C256" s="603">
        <f>SUM(C248:C255)</f>
        <v>4743748.42154855</v>
      </c>
      <c r="D256" s="603">
        <f>SUM(D248:D255)</f>
        <v>1455125</v>
      </c>
      <c r="E256" s="603">
        <f>SUM(E248:E255)</f>
        <v>6861321.9899999993</v>
      </c>
    </row>
    <row r="257" spans="1:6">
      <c r="A257" s="558"/>
      <c r="B257" s="31"/>
      <c r="D257" s="600"/>
    </row>
    <row r="258" spans="1:6">
      <c r="A258" s="615" t="s">
        <v>543</v>
      </c>
      <c r="B258" s="31" t="s">
        <v>983</v>
      </c>
      <c r="C258" s="599">
        <v>237846.15346231882</v>
      </c>
      <c r="D258" s="600" t="s">
        <v>476</v>
      </c>
      <c r="E258" s="600" t="s">
        <v>476</v>
      </c>
      <c r="F258" s="565" t="s">
        <v>1324</v>
      </c>
    </row>
    <row r="259" spans="1:6">
      <c r="A259" s="615" t="s">
        <v>726</v>
      </c>
      <c r="B259" s="31" t="s">
        <v>328</v>
      </c>
      <c r="C259" s="599">
        <v>49000</v>
      </c>
      <c r="D259" s="600" t="s">
        <v>476</v>
      </c>
      <c r="E259" s="600" t="s">
        <v>476</v>
      </c>
      <c r="F259" s="565" t="s">
        <v>1324</v>
      </c>
    </row>
    <row r="260" spans="1:6">
      <c r="A260" s="615" t="s">
        <v>727</v>
      </c>
      <c r="B260" s="31" t="s">
        <v>329</v>
      </c>
      <c r="C260" s="599">
        <v>-286846.1534623187</v>
      </c>
      <c r="D260" s="600" t="s">
        <v>476</v>
      </c>
      <c r="E260" s="599">
        <v>0</v>
      </c>
      <c r="F260" s="565" t="s">
        <v>1324</v>
      </c>
    </row>
    <row r="261" spans="1:6" customFormat="1">
      <c r="A261" s="618" t="s">
        <v>330</v>
      </c>
      <c r="B261" s="520" t="s">
        <v>331</v>
      </c>
      <c r="C261" s="599">
        <v>453870.51284565224</v>
      </c>
      <c r="D261" s="600" t="s">
        <v>476</v>
      </c>
      <c r="E261" s="600" t="s">
        <v>476</v>
      </c>
      <c r="F261" s="565" t="s">
        <v>1326</v>
      </c>
    </row>
    <row r="262" spans="1:6" customFormat="1">
      <c r="A262" s="618" t="s">
        <v>332</v>
      </c>
      <c r="B262" s="520" t="s">
        <v>333</v>
      </c>
      <c r="C262" s="599">
        <v>3100</v>
      </c>
      <c r="D262" s="600" t="s">
        <v>476</v>
      </c>
      <c r="E262" s="600" t="s">
        <v>476</v>
      </c>
      <c r="F262" s="565" t="s">
        <v>1326</v>
      </c>
    </row>
    <row r="263" spans="1:6" customFormat="1">
      <c r="A263" s="618" t="s">
        <v>334</v>
      </c>
      <c r="B263" s="520" t="s">
        <v>335</v>
      </c>
      <c r="C263" s="599">
        <v>2898598.509703204</v>
      </c>
      <c r="D263" s="600" t="s">
        <v>476</v>
      </c>
      <c r="E263" s="599">
        <v>0</v>
      </c>
      <c r="F263" s="565" t="s">
        <v>1326</v>
      </c>
    </row>
    <row r="264" spans="1:6" customFormat="1">
      <c r="A264" s="626" t="s">
        <v>901</v>
      </c>
      <c r="B264" s="520" t="s">
        <v>902</v>
      </c>
      <c r="C264" s="599">
        <v>0</v>
      </c>
      <c r="D264" s="600" t="s">
        <v>476</v>
      </c>
      <c r="E264" s="600" t="s">
        <v>476</v>
      </c>
    </row>
    <row r="265" spans="1:6" customFormat="1">
      <c r="A265" s="626" t="s">
        <v>903</v>
      </c>
      <c r="B265" s="520" t="s">
        <v>904</v>
      </c>
      <c r="C265" s="599">
        <v>0</v>
      </c>
      <c r="D265" s="600" t="s">
        <v>476</v>
      </c>
      <c r="E265" s="600">
        <v>0</v>
      </c>
    </row>
    <row r="266" spans="1:6">
      <c r="A266" s="558" t="s">
        <v>870</v>
      </c>
      <c r="B266" s="31" t="s">
        <v>984</v>
      </c>
      <c r="C266" s="599">
        <v>0</v>
      </c>
      <c r="D266" s="600" t="s">
        <v>476</v>
      </c>
      <c r="E266" s="599">
        <v>0</v>
      </c>
    </row>
    <row r="267" spans="1:6">
      <c r="A267" s="558" t="s">
        <v>871</v>
      </c>
      <c r="B267" s="31" t="s">
        <v>87</v>
      </c>
      <c r="C267" s="599">
        <v>0</v>
      </c>
      <c r="D267" s="600" t="s">
        <v>476</v>
      </c>
      <c r="E267" s="599">
        <v>0</v>
      </c>
    </row>
    <row r="268" spans="1:6">
      <c r="A268" s="558" t="s">
        <v>872</v>
      </c>
      <c r="B268" s="31" t="s">
        <v>873</v>
      </c>
      <c r="C268" s="599">
        <v>0</v>
      </c>
      <c r="D268" s="600" t="s">
        <v>476</v>
      </c>
      <c r="E268" s="599">
        <v>0</v>
      </c>
    </row>
    <row r="269" spans="1:6">
      <c r="A269" s="558" t="s">
        <v>105</v>
      </c>
      <c r="B269" s="31" t="s">
        <v>106</v>
      </c>
      <c r="C269" s="599">
        <v>0</v>
      </c>
      <c r="D269" s="600" t="s">
        <v>476</v>
      </c>
      <c r="E269" s="600" t="s">
        <v>476</v>
      </c>
    </row>
    <row r="270" spans="1:6">
      <c r="A270" s="558" t="s">
        <v>107</v>
      </c>
      <c r="B270" s="31" t="s">
        <v>108</v>
      </c>
      <c r="C270" s="599">
        <v>0</v>
      </c>
      <c r="D270" s="600" t="s">
        <v>476</v>
      </c>
      <c r="E270" s="600" t="s">
        <v>476</v>
      </c>
    </row>
    <row r="271" spans="1:6">
      <c r="A271" s="558" t="s">
        <v>109</v>
      </c>
      <c r="B271" s="31" t="s">
        <v>110</v>
      </c>
      <c r="C271" s="599">
        <v>0</v>
      </c>
      <c r="D271" s="600" t="s">
        <v>476</v>
      </c>
      <c r="E271" s="599">
        <v>0</v>
      </c>
    </row>
    <row r="272" spans="1:6">
      <c r="A272" s="558" t="s">
        <v>111</v>
      </c>
      <c r="B272" s="31" t="s">
        <v>391</v>
      </c>
      <c r="C272" s="599">
        <v>0</v>
      </c>
      <c r="D272" s="600" t="s">
        <v>476</v>
      </c>
      <c r="E272" s="600" t="s">
        <v>476</v>
      </c>
    </row>
    <row r="273" spans="1:7">
      <c r="A273" s="558" t="s">
        <v>112</v>
      </c>
      <c r="B273" s="31" t="s">
        <v>392</v>
      </c>
      <c r="C273" s="599">
        <v>0</v>
      </c>
      <c r="D273" s="600" t="s">
        <v>476</v>
      </c>
      <c r="E273" s="599">
        <v>0</v>
      </c>
    </row>
    <row r="274" spans="1:7">
      <c r="A274" s="569" t="s">
        <v>546</v>
      </c>
      <c r="B274" s="31" t="s">
        <v>985</v>
      </c>
      <c r="C274" s="599">
        <v>776902.97805268841</v>
      </c>
      <c r="D274" s="600" t="s">
        <v>476</v>
      </c>
      <c r="E274" s="600" t="s">
        <v>476</v>
      </c>
      <c r="F274" s="565" t="s">
        <v>1304</v>
      </c>
    </row>
    <row r="275" spans="1:7">
      <c r="A275" s="569" t="s">
        <v>805</v>
      </c>
      <c r="B275" s="31" t="s">
        <v>352</v>
      </c>
      <c r="C275" s="599">
        <v>10000</v>
      </c>
      <c r="D275" s="600" t="s">
        <v>476</v>
      </c>
      <c r="E275" s="600" t="s">
        <v>476</v>
      </c>
      <c r="F275" s="565" t="s">
        <v>1304</v>
      </c>
    </row>
    <row r="276" spans="1:7">
      <c r="A276" s="569" t="s">
        <v>806</v>
      </c>
      <c r="B276" s="31" t="s">
        <v>353</v>
      </c>
      <c r="C276" s="599">
        <v>-836902.97805268841</v>
      </c>
      <c r="D276" s="600" t="s">
        <v>476</v>
      </c>
      <c r="E276" s="599">
        <v>0</v>
      </c>
      <c r="F276" s="565" t="s">
        <v>1304</v>
      </c>
    </row>
    <row r="277" spans="1:7">
      <c r="A277" s="569" t="s">
        <v>301</v>
      </c>
      <c r="B277" s="31" t="s">
        <v>302</v>
      </c>
      <c r="C277" s="599">
        <v>0</v>
      </c>
      <c r="D277" s="600" t="s">
        <v>476</v>
      </c>
      <c r="E277" s="599">
        <v>0</v>
      </c>
      <c r="F277" s="565" t="s">
        <v>1304</v>
      </c>
    </row>
    <row r="278" spans="1:7">
      <c r="A278" s="569" t="s">
        <v>1172</v>
      </c>
      <c r="B278" s="31" t="s">
        <v>1173</v>
      </c>
      <c r="C278" s="599">
        <v>0</v>
      </c>
      <c r="D278" s="600" t="s">
        <v>476</v>
      </c>
      <c r="E278" s="599">
        <v>0</v>
      </c>
      <c r="F278" s="565" t="s">
        <v>1304</v>
      </c>
    </row>
    <row r="279" spans="1:7">
      <c r="A279" s="569" t="s">
        <v>1170</v>
      </c>
      <c r="B279" s="31" t="s">
        <v>1171</v>
      </c>
      <c r="C279" s="599">
        <v>0</v>
      </c>
      <c r="D279" s="600" t="s">
        <v>476</v>
      </c>
      <c r="E279" s="599">
        <v>0</v>
      </c>
      <c r="F279" s="565" t="s">
        <v>1304</v>
      </c>
    </row>
    <row r="280" spans="1:7">
      <c r="A280" s="569" t="s">
        <v>103</v>
      </c>
      <c r="B280" s="31" t="s">
        <v>354</v>
      </c>
      <c r="C280" s="599">
        <v>50000</v>
      </c>
      <c r="D280" s="600" t="s">
        <v>476</v>
      </c>
      <c r="E280" s="599">
        <v>0</v>
      </c>
      <c r="F280" s="565" t="s">
        <v>1304</v>
      </c>
    </row>
    <row r="281" spans="1:7">
      <c r="A281" s="558" t="s">
        <v>905</v>
      </c>
      <c r="B281" s="31" t="s">
        <v>986</v>
      </c>
      <c r="C281" s="599">
        <v>0</v>
      </c>
      <c r="D281" s="600" t="s">
        <v>476</v>
      </c>
      <c r="E281" s="600" t="s">
        <v>476</v>
      </c>
    </row>
    <row r="282" spans="1:7">
      <c r="A282" s="558" t="s">
        <v>206</v>
      </c>
      <c r="B282" s="31" t="s">
        <v>398</v>
      </c>
      <c r="C282" s="599">
        <v>0</v>
      </c>
      <c r="D282" s="600" t="s">
        <v>476</v>
      </c>
      <c r="E282" s="599">
        <v>0</v>
      </c>
    </row>
    <row r="283" spans="1:7">
      <c r="A283" s="558" t="s">
        <v>874</v>
      </c>
      <c r="B283" s="31" t="s">
        <v>399</v>
      </c>
      <c r="C283" s="599">
        <v>0</v>
      </c>
      <c r="D283" s="600" t="s">
        <v>476</v>
      </c>
      <c r="E283" s="599">
        <v>0</v>
      </c>
    </row>
    <row r="284" spans="1:7">
      <c r="A284" s="632" t="s">
        <v>207</v>
      </c>
      <c r="B284" s="31" t="s">
        <v>987</v>
      </c>
      <c r="C284" s="599">
        <v>156254.5863</v>
      </c>
      <c r="D284" s="600" t="s">
        <v>476</v>
      </c>
      <c r="E284" s="600" t="s">
        <v>476</v>
      </c>
      <c r="F284" s="565" t="s">
        <v>1340</v>
      </c>
    </row>
    <row r="285" spans="1:7">
      <c r="A285" s="632" t="s">
        <v>795</v>
      </c>
      <c r="B285" s="31" t="s">
        <v>357</v>
      </c>
      <c r="C285" s="599">
        <v>10000</v>
      </c>
      <c r="D285" s="600" t="s">
        <v>476</v>
      </c>
      <c r="E285" s="600" t="s">
        <v>476</v>
      </c>
      <c r="F285" s="565" t="s">
        <v>1340</v>
      </c>
    </row>
    <row r="286" spans="1:7">
      <c r="A286" s="632" t="s">
        <v>796</v>
      </c>
      <c r="B286" s="31" t="s">
        <v>358</v>
      </c>
      <c r="C286" s="599">
        <v>-166254.58629999997</v>
      </c>
      <c r="D286" s="600" t="s">
        <v>476</v>
      </c>
      <c r="E286" s="599">
        <v>0</v>
      </c>
      <c r="F286" s="565" t="s">
        <v>1340</v>
      </c>
    </row>
    <row r="287" spans="1:7">
      <c r="A287" s="636" t="s">
        <v>2418</v>
      </c>
      <c r="B287" s="586" t="s">
        <v>2419</v>
      </c>
      <c r="D287" s="600"/>
      <c r="F287" s="565" t="s">
        <v>1340</v>
      </c>
      <c r="G287" s="587" t="s">
        <v>2400</v>
      </c>
    </row>
    <row r="288" spans="1:7">
      <c r="A288" s="636" t="s">
        <v>2428</v>
      </c>
      <c r="B288" s="586" t="s">
        <v>2429</v>
      </c>
      <c r="D288" s="600"/>
      <c r="F288" s="565" t="s">
        <v>1340</v>
      </c>
      <c r="G288" s="587" t="s">
        <v>2400</v>
      </c>
    </row>
    <row r="289" spans="1:7">
      <c r="A289" s="636" t="s">
        <v>2430</v>
      </c>
      <c r="B289" s="586" t="s">
        <v>2431</v>
      </c>
      <c r="D289" s="600"/>
      <c r="F289" s="565" t="s">
        <v>1340</v>
      </c>
      <c r="G289" s="587" t="s">
        <v>2400</v>
      </c>
    </row>
    <row r="290" spans="1:7" s="551" customFormat="1">
      <c r="A290" s="636" t="s">
        <v>2418</v>
      </c>
      <c r="B290" s="586" t="s">
        <v>2419</v>
      </c>
      <c r="C290" s="587"/>
      <c r="D290" s="591"/>
      <c r="E290" s="592"/>
      <c r="F290" s="565" t="s">
        <v>1340</v>
      </c>
      <c r="G290" s="587" t="s">
        <v>2400</v>
      </c>
    </row>
    <row r="291" spans="1:7" s="551" customFormat="1">
      <c r="A291" s="636" t="s">
        <v>2428</v>
      </c>
      <c r="B291" s="586" t="s">
        <v>2429</v>
      </c>
      <c r="C291" s="587"/>
      <c r="D291" s="591"/>
      <c r="E291" s="592"/>
      <c r="F291" s="565" t="s">
        <v>1340</v>
      </c>
      <c r="G291" s="587" t="s">
        <v>2400</v>
      </c>
    </row>
    <row r="292" spans="1:7" s="551" customFormat="1">
      <c r="A292" s="636" t="s">
        <v>2430</v>
      </c>
      <c r="B292" s="586" t="s">
        <v>2431</v>
      </c>
      <c r="C292" s="587"/>
      <c r="D292" s="591"/>
      <c r="E292" s="592"/>
      <c r="F292" s="565" t="s">
        <v>1340</v>
      </c>
      <c r="G292" s="587" t="s">
        <v>2400</v>
      </c>
    </row>
    <row r="293" spans="1:7" s="551" customFormat="1">
      <c r="A293" s="636" t="s">
        <v>2440</v>
      </c>
      <c r="B293" s="586" t="s">
        <v>2441</v>
      </c>
      <c r="C293" s="587"/>
      <c r="D293" s="591"/>
      <c r="E293" s="592"/>
      <c r="F293" s="565" t="s">
        <v>1340</v>
      </c>
      <c r="G293" s="587" t="s">
        <v>2400</v>
      </c>
    </row>
    <row r="294" spans="1:7" s="551" customFormat="1">
      <c r="A294" s="636" t="s">
        <v>2442</v>
      </c>
      <c r="B294" s="586" t="s">
        <v>2443</v>
      </c>
      <c r="C294" s="587"/>
      <c r="D294" s="591"/>
      <c r="E294" s="592"/>
      <c r="F294" s="565" t="s">
        <v>1340</v>
      </c>
      <c r="G294" s="587" t="s">
        <v>2400</v>
      </c>
    </row>
    <row r="295" spans="1:7" s="587" customFormat="1">
      <c r="A295" s="636" t="s">
        <v>2448</v>
      </c>
      <c r="B295" s="586" t="s">
        <v>2449</v>
      </c>
      <c r="D295" s="591"/>
      <c r="E295" s="592"/>
      <c r="F295" s="565" t="s">
        <v>1340</v>
      </c>
      <c r="G295" s="587" t="s">
        <v>2400</v>
      </c>
    </row>
    <row r="296" spans="1:7" s="587" customFormat="1">
      <c r="A296" s="636" t="s">
        <v>2452</v>
      </c>
      <c r="B296" s="586" t="s">
        <v>2453</v>
      </c>
      <c r="D296" s="591"/>
      <c r="E296" s="592"/>
      <c r="F296" s="565" t="s">
        <v>1340</v>
      </c>
      <c r="G296" s="587" t="s">
        <v>2400</v>
      </c>
    </row>
    <row r="297" spans="1:7" s="587" customFormat="1">
      <c r="A297" s="636" t="s">
        <v>2454</v>
      </c>
      <c r="B297" s="586" t="s">
        <v>2455</v>
      </c>
      <c r="D297" s="591"/>
      <c r="E297" s="592"/>
      <c r="F297" s="565" t="s">
        <v>1340</v>
      </c>
      <c r="G297" s="587" t="s">
        <v>2400</v>
      </c>
    </row>
    <row r="298" spans="1:7" s="587" customFormat="1">
      <c r="A298" s="636" t="s">
        <v>2456</v>
      </c>
      <c r="B298" s="586" t="s">
        <v>2457</v>
      </c>
      <c r="D298" s="591"/>
      <c r="E298" s="592"/>
      <c r="F298" s="565" t="s">
        <v>1340</v>
      </c>
      <c r="G298" s="587" t="s">
        <v>2400</v>
      </c>
    </row>
    <row r="299" spans="1:7" s="587" customFormat="1">
      <c r="A299" s="636" t="s">
        <v>2458</v>
      </c>
      <c r="B299" s="586" t="s">
        <v>2459</v>
      </c>
      <c r="D299" s="591"/>
      <c r="E299" s="592"/>
      <c r="F299" s="565" t="s">
        <v>1340</v>
      </c>
      <c r="G299" s="587" t="s">
        <v>2400</v>
      </c>
    </row>
    <row r="300" spans="1:7" s="587" customFormat="1">
      <c r="A300" s="636" t="s">
        <v>2460</v>
      </c>
      <c r="B300" s="586" t="s">
        <v>2461</v>
      </c>
      <c r="D300" s="591"/>
      <c r="E300" s="592"/>
      <c r="F300" s="565" t="s">
        <v>1340</v>
      </c>
      <c r="G300" s="587" t="s">
        <v>2400</v>
      </c>
    </row>
    <row r="301" spans="1:7" s="587" customFormat="1">
      <c r="A301" s="636" t="s">
        <v>2462</v>
      </c>
      <c r="B301" s="586" t="s">
        <v>2463</v>
      </c>
      <c r="D301" s="591"/>
      <c r="E301" s="592"/>
      <c r="F301" s="565" t="s">
        <v>1340</v>
      </c>
      <c r="G301" s="587" t="s">
        <v>2400</v>
      </c>
    </row>
    <row r="302" spans="1:7" s="587" customFormat="1">
      <c r="A302" s="636" t="s">
        <v>2468</v>
      </c>
      <c r="B302" s="586" t="s">
        <v>2469</v>
      </c>
      <c r="D302" s="591"/>
      <c r="E302" s="592"/>
      <c r="F302" s="565" t="s">
        <v>1340</v>
      </c>
      <c r="G302" s="587" t="s">
        <v>2400</v>
      </c>
    </row>
    <row r="303" spans="1:7" s="587" customFormat="1">
      <c r="A303" s="636" t="s">
        <v>2474</v>
      </c>
      <c r="B303" s="586" t="s">
        <v>2475</v>
      </c>
      <c r="D303" s="591"/>
      <c r="E303" s="592"/>
      <c r="F303" s="565" t="s">
        <v>1340</v>
      </c>
      <c r="G303" s="587" t="s">
        <v>2400</v>
      </c>
    </row>
    <row r="304" spans="1:7" s="587" customFormat="1">
      <c r="A304" s="636" t="s">
        <v>2490</v>
      </c>
      <c r="B304" s="586" t="s">
        <v>2491</v>
      </c>
      <c r="D304" s="591"/>
      <c r="E304" s="592"/>
      <c r="F304" s="565" t="s">
        <v>1340</v>
      </c>
      <c r="G304" s="587" t="s">
        <v>2400</v>
      </c>
    </row>
    <row r="305" spans="1:7" s="587" customFormat="1">
      <c r="A305" s="636" t="s">
        <v>2492</v>
      </c>
      <c r="B305" s="586" t="s">
        <v>2493</v>
      </c>
      <c r="D305" s="591"/>
      <c r="E305" s="592"/>
      <c r="F305" s="565" t="s">
        <v>1340</v>
      </c>
      <c r="G305" s="587" t="s">
        <v>2400</v>
      </c>
    </row>
    <row r="306" spans="1:7" s="587" customFormat="1">
      <c r="A306" s="636" t="s">
        <v>2494</v>
      </c>
      <c r="B306" s="586" t="s">
        <v>2495</v>
      </c>
      <c r="D306" s="591"/>
      <c r="E306" s="592"/>
      <c r="F306" s="565" t="s">
        <v>1340</v>
      </c>
      <c r="G306" s="587" t="s">
        <v>2400</v>
      </c>
    </row>
    <row r="307" spans="1:7" s="587" customFormat="1">
      <c r="A307" s="636" t="s">
        <v>2496</v>
      </c>
      <c r="B307" s="586" t="s">
        <v>2497</v>
      </c>
      <c r="D307" s="591"/>
      <c r="E307" s="592"/>
      <c r="F307" s="565" t="s">
        <v>1340</v>
      </c>
      <c r="G307" s="587" t="s">
        <v>2400</v>
      </c>
    </row>
    <row r="308" spans="1:7" s="587" customFormat="1">
      <c r="A308" s="636" t="s">
        <v>2498</v>
      </c>
      <c r="B308" s="586" t="s">
        <v>2499</v>
      </c>
      <c r="D308" s="591"/>
      <c r="E308" s="592"/>
      <c r="F308" s="565" t="s">
        <v>1340</v>
      </c>
      <c r="G308" s="587" t="s">
        <v>2400</v>
      </c>
    </row>
    <row r="309" spans="1:7" s="587" customFormat="1">
      <c r="A309" s="636" t="s">
        <v>2500</v>
      </c>
      <c r="B309" s="586" t="s">
        <v>2501</v>
      </c>
      <c r="D309" s="591"/>
      <c r="E309" s="592"/>
      <c r="F309" s="565" t="s">
        <v>1340</v>
      </c>
      <c r="G309" s="587" t="s">
        <v>2400</v>
      </c>
    </row>
    <row r="310" spans="1:7" s="587" customFormat="1">
      <c r="A310" s="636" t="s">
        <v>2502</v>
      </c>
      <c r="B310" s="586" t="s">
        <v>2503</v>
      </c>
      <c r="D310" s="591"/>
      <c r="E310" s="592"/>
      <c r="F310" s="565" t="s">
        <v>1340</v>
      </c>
      <c r="G310" s="587" t="s">
        <v>2400</v>
      </c>
    </row>
    <row r="311" spans="1:7" s="587" customFormat="1">
      <c r="A311" s="636" t="s">
        <v>2510</v>
      </c>
      <c r="B311" s="586" t="s">
        <v>2511</v>
      </c>
      <c r="D311" s="591"/>
      <c r="E311" s="592"/>
      <c r="F311" s="565" t="s">
        <v>1340</v>
      </c>
      <c r="G311" s="587" t="s">
        <v>2400</v>
      </c>
    </row>
    <row r="312" spans="1:7" s="587" customFormat="1">
      <c r="A312" s="636" t="s">
        <v>2516</v>
      </c>
      <c r="B312" s="586" t="s">
        <v>2517</v>
      </c>
      <c r="D312" s="591"/>
      <c r="E312" s="592"/>
      <c r="F312" s="565" t="s">
        <v>1340</v>
      </c>
      <c r="G312" s="587" t="s">
        <v>2400</v>
      </c>
    </row>
    <row r="313" spans="1:7" s="587" customFormat="1">
      <c r="A313" s="636" t="s">
        <v>2518</v>
      </c>
      <c r="B313" s="586" t="s">
        <v>2519</v>
      </c>
      <c r="D313" s="591"/>
      <c r="E313" s="592"/>
      <c r="F313" s="565" t="s">
        <v>1340</v>
      </c>
      <c r="G313" s="587" t="s">
        <v>2400</v>
      </c>
    </row>
    <row r="314" spans="1:7" s="587" customFormat="1">
      <c r="A314" s="636" t="s">
        <v>2520</v>
      </c>
      <c r="B314" s="586" t="s">
        <v>2521</v>
      </c>
      <c r="D314" s="591"/>
      <c r="E314" s="592"/>
      <c r="F314" s="565" t="s">
        <v>1340</v>
      </c>
      <c r="G314" s="587" t="s">
        <v>2400</v>
      </c>
    </row>
    <row r="315" spans="1:7" s="587" customFormat="1">
      <c r="A315" s="636" t="s">
        <v>2528</v>
      </c>
      <c r="B315" s="586" t="s">
        <v>2529</v>
      </c>
      <c r="D315" s="591"/>
      <c r="E315" s="592"/>
      <c r="F315" s="565" t="s">
        <v>1340</v>
      </c>
      <c r="G315" s="587" t="s">
        <v>2400</v>
      </c>
    </row>
    <row r="316" spans="1:7" s="587" customFormat="1">
      <c r="A316" s="636" t="s">
        <v>2530</v>
      </c>
      <c r="B316" s="586" t="s">
        <v>2531</v>
      </c>
      <c r="D316" s="591"/>
      <c r="E316" s="592"/>
      <c r="F316" s="565" t="s">
        <v>1340</v>
      </c>
      <c r="G316" s="587" t="s">
        <v>2400</v>
      </c>
    </row>
    <row r="317" spans="1:7" s="587" customFormat="1">
      <c r="A317" s="636" t="s">
        <v>2532</v>
      </c>
      <c r="B317" s="586" t="s">
        <v>2533</v>
      </c>
      <c r="D317" s="591"/>
      <c r="E317" s="592"/>
      <c r="F317" s="565" t="s">
        <v>1340</v>
      </c>
      <c r="G317" s="587" t="s">
        <v>2400</v>
      </c>
    </row>
    <row r="318" spans="1:7" s="587" customFormat="1">
      <c r="A318" s="636" t="s">
        <v>2534</v>
      </c>
      <c r="B318" s="586" t="s">
        <v>2535</v>
      </c>
      <c r="D318" s="591"/>
      <c r="E318" s="592"/>
      <c r="F318" s="565" t="s">
        <v>1340</v>
      </c>
      <c r="G318" s="587" t="s">
        <v>2400</v>
      </c>
    </row>
    <row r="319" spans="1:7" s="587" customFormat="1">
      <c r="A319" s="636" t="s">
        <v>2538</v>
      </c>
      <c r="B319" s="586" t="s">
        <v>2539</v>
      </c>
      <c r="D319" s="591"/>
      <c r="E319" s="592"/>
      <c r="F319" s="565" t="s">
        <v>1340</v>
      </c>
      <c r="G319" s="587" t="s">
        <v>2400</v>
      </c>
    </row>
    <row r="320" spans="1:7" s="587" customFormat="1">
      <c r="A320" s="636" t="s">
        <v>2540</v>
      </c>
      <c r="B320" s="586" t="s">
        <v>2541</v>
      </c>
      <c r="D320" s="591"/>
      <c r="E320" s="592"/>
      <c r="F320" s="565" t="s">
        <v>1340</v>
      </c>
      <c r="G320" s="587" t="s">
        <v>2400</v>
      </c>
    </row>
    <row r="321" spans="1:7" s="587" customFormat="1">
      <c r="A321" s="636" t="s">
        <v>2542</v>
      </c>
      <c r="B321" s="586" t="s">
        <v>2543</v>
      </c>
      <c r="D321" s="591"/>
      <c r="E321" s="592"/>
      <c r="F321" s="565" t="s">
        <v>1340</v>
      </c>
      <c r="G321" s="587" t="s">
        <v>2400</v>
      </c>
    </row>
    <row r="322" spans="1:7" s="587" customFormat="1">
      <c r="A322" s="636" t="s">
        <v>2544</v>
      </c>
      <c r="B322" s="586" t="s">
        <v>2545</v>
      </c>
      <c r="D322" s="591"/>
      <c r="E322" s="592"/>
      <c r="F322" s="565" t="s">
        <v>1340</v>
      </c>
      <c r="G322" s="587" t="s">
        <v>2400</v>
      </c>
    </row>
    <row r="323" spans="1:7" s="587" customFormat="1">
      <c r="A323" s="636" t="s">
        <v>2552</v>
      </c>
      <c r="B323" s="586" t="s">
        <v>2553</v>
      </c>
      <c r="D323" s="591"/>
      <c r="E323" s="592"/>
      <c r="F323" s="565" t="s">
        <v>1340</v>
      </c>
      <c r="G323" s="587" t="s">
        <v>2400</v>
      </c>
    </row>
    <row r="324" spans="1:7" s="587" customFormat="1">
      <c r="A324" s="636" t="s">
        <v>2590</v>
      </c>
      <c r="B324" s="586" t="s">
        <v>2591</v>
      </c>
      <c r="D324" s="591"/>
      <c r="E324" s="592"/>
      <c r="F324" s="565" t="s">
        <v>1340</v>
      </c>
      <c r="G324" s="587" t="s">
        <v>2400</v>
      </c>
    </row>
    <row r="325" spans="1:7" s="587" customFormat="1">
      <c r="A325" s="636" t="s">
        <v>2596</v>
      </c>
      <c r="B325" s="586" t="s">
        <v>2597</v>
      </c>
      <c r="D325" s="591"/>
      <c r="E325" s="592"/>
      <c r="F325" s="565" t="s">
        <v>1340</v>
      </c>
      <c r="G325" s="587" t="s">
        <v>2400</v>
      </c>
    </row>
    <row r="326" spans="1:7">
      <c r="A326" s="558"/>
      <c r="B326" s="31"/>
      <c r="D326" s="600"/>
    </row>
    <row r="327" spans="1:7">
      <c r="A327" s="558"/>
      <c r="B327" s="31"/>
      <c r="D327" s="600"/>
    </row>
    <row r="328" spans="1:7">
      <c r="A328" s="558"/>
      <c r="B328" s="31"/>
      <c r="D328" s="600"/>
    </row>
    <row r="329" spans="1:7">
      <c r="A329" s="558"/>
      <c r="B329" s="31"/>
      <c r="D329" s="600"/>
    </row>
    <row r="330" spans="1:7">
      <c r="A330" s="558"/>
      <c r="B330" s="31"/>
      <c r="D330" s="600"/>
    </row>
    <row r="331" spans="1:7">
      <c r="A331" s="558"/>
      <c r="B331" s="31"/>
      <c r="D331" s="600"/>
    </row>
    <row r="332" spans="1:7">
      <c r="A332" s="611" t="s">
        <v>424</v>
      </c>
      <c r="B332" s="31" t="s">
        <v>360</v>
      </c>
      <c r="C332" s="599">
        <v>248913.32012898554</v>
      </c>
      <c r="D332" s="600" t="s">
        <v>476</v>
      </c>
      <c r="E332" s="600" t="s">
        <v>476</v>
      </c>
      <c r="F332" s="565" t="s">
        <v>1318</v>
      </c>
    </row>
    <row r="333" spans="1:7">
      <c r="A333" s="611" t="s">
        <v>426</v>
      </c>
      <c r="B333" s="31" t="s">
        <v>361</v>
      </c>
      <c r="C333" s="599">
        <v>5654</v>
      </c>
      <c r="D333" s="600" t="s">
        <v>476</v>
      </c>
      <c r="E333" s="600" t="s">
        <v>476</v>
      </c>
      <c r="F333" s="565" t="s">
        <v>1318</v>
      </c>
    </row>
    <row r="334" spans="1:7">
      <c r="A334" s="611" t="s">
        <v>425</v>
      </c>
      <c r="B334" s="31" t="s">
        <v>362</v>
      </c>
      <c r="C334" s="599">
        <v>-254567.32012898568</v>
      </c>
      <c r="D334" s="600" t="s">
        <v>476</v>
      </c>
      <c r="E334" s="599">
        <v>0</v>
      </c>
      <c r="F334" s="565" t="s">
        <v>1318</v>
      </c>
    </row>
    <row r="335" spans="1:7">
      <c r="A335" s="558" t="s">
        <v>22</v>
      </c>
      <c r="B335" s="31" t="s">
        <v>395</v>
      </c>
      <c r="C335" s="599">
        <v>0</v>
      </c>
      <c r="D335" s="600" t="s">
        <v>476</v>
      </c>
      <c r="E335" s="600" t="s">
        <v>476</v>
      </c>
    </row>
    <row r="336" spans="1:7">
      <c r="A336" s="558" t="s">
        <v>204</v>
      </c>
      <c r="B336" s="31" t="s">
        <v>396</v>
      </c>
      <c r="C336" s="599">
        <v>0</v>
      </c>
      <c r="D336" s="600" t="s">
        <v>476</v>
      </c>
      <c r="E336" s="599">
        <v>0</v>
      </c>
    </row>
    <row r="337" spans="1:6">
      <c r="A337" s="558" t="s">
        <v>205</v>
      </c>
      <c r="B337" s="31" t="s">
        <v>397</v>
      </c>
      <c r="C337" s="599">
        <v>0</v>
      </c>
      <c r="D337" s="600" t="s">
        <v>476</v>
      </c>
      <c r="E337" s="599">
        <v>0</v>
      </c>
    </row>
    <row r="338" spans="1:6" customFormat="1">
      <c r="A338" s="579" t="s">
        <v>378</v>
      </c>
      <c r="B338" s="520" t="s">
        <v>379</v>
      </c>
      <c r="C338" s="599">
        <v>694130.33568300004</v>
      </c>
      <c r="D338" s="600" t="s">
        <v>476</v>
      </c>
      <c r="E338" s="600" t="s">
        <v>476</v>
      </c>
    </row>
    <row r="339" spans="1:6" customFormat="1">
      <c r="A339" s="579" t="s">
        <v>380</v>
      </c>
      <c r="B339" s="520" t="s">
        <v>381</v>
      </c>
      <c r="C339" s="599">
        <v>950</v>
      </c>
      <c r="D339" s="600" t="s">
        <v>476</v>
      </c>
      <c r="E339" s="600" t="s">
        <v>476</v>
      </c>
    </row>
    <row r="340" spans="1:6" customFormat="1">
      <c r="A340" s="579" t="s">
        <v>382</v>
      </c>
      <c r="B340" s="520" t="s">
        <v>383</v>
      </c>
      <c r="C340" s="599">
        <v>832202.20566775627</v>
      </c>
      <c r="D340" s="600" t="s">
        <v>476</v>
      </c>
      <c r="E340" s="599">
        <v>0</v>
      </c>
    </row>
    <row r="341" spans="1:6">
      <c r="A341" s="579" t="s">
        <v>0</v>
      </c>
      <c r="B341" s="31" t="s">
        <v>1</v>
      </c>
      <c r="C341" s="599">
        <v>0</v>
      </c>
      <c r="D341" s="600" t="s">
        <v>476</v>
      </c>
      <c r="E341" s="599">
        <v>0</v>
      </c>
    </row>
    <row r="342" spans="1:6">
      <c r="A342" s="579" t="s">
        <v>2</v>
      </c>
      <c r="B342" s="31" t="s">
        <v>3</v>
      </c>
      <c r="C342" s="599">
        <v>0</v>
      </c>
      <c r="D342" s="600" t="s">
        <v>476</v>
      </c>
      <c r="E342" s="599">
        <v>0</v>
      </c>
    </row>
    <row r="343" spans="1:6" customFormat="1">
      <c r="A343" s="579" t="s">
        <v>384</v>
      </c>
      <c r="B343" s="520" t="s">
        <v>385</v>
      </c>
      <c r="C343" s="599">
        <v>-1547877.9813587319</v>
      </c>
      <c r="D343" s="600" t="s">
        <v>476</v>
      </c>
      <c r="E343" s="599">
        <v>0</v>
      </c>
    </row>
    <row r="344" spans="1:6" customFormat="1">
      <c r="A344" s="558" t="s">
        <v>4</v>
      </c>
      <c r="B344" s="31" t="s">
        <v>5</v>
      </c>
      <c r="C344" s="599">
        <v>370758.99063115939</v>
      </c>
      <c r="D344" s="600" t="s">
        <v>476</v>
      </c>
      <c r="E344" s="600" t="s">
        <v>476</v>
      </c>
    </row>
    <row r="345" spans="1:6" customFormat="1">
      <c r="A345" s="558" t="s">
        <v>6</v>
      </c>
      <c r="B345" s="31" t="s">
        <v>7</v>
      </c>
      <c r="C345" s="599">
        <v>100000</v>
      </c>
      <c r="D345" s="600" t="s">
        <v>476</v>
      </c>
      <c r="E345" s="600" t="s">
        <v>476</v>
      </c>
    </row>
    <row r="346" spans="1:6" customFormat="1">
      <c r="A346" s="558" t="s">
        <v>8</v>
      </c>
      <c r="B346" s="31" t="s">
        <v>9</v>
      </c>
      <c r="C346" s="599">
        <v>-510758.99063115451</v>
      </c>
      <c r="D346" s="600" t="s">
        <v>476</v>
      </c>
      <c r="E346" s="599">
        <v>0</v>
      </c>
    </row>
    <row r="347" spans="1:6" customFormat="1">
      <c r="A347" s="558" t="s">
        <v>10</v>
      </c>
      <c r="B347" s="31" t="s">
        <v>11</v>
      </c>
      <c r="C347" s="599">
        <v>40000</v>
      </c>
      <c r="D347" s="600" t="s">
        <v>476</v>
      </c>
      <c r="E347" s="599">
        <v>0</v>
      </c>
    </row>
    <row r="348" spans="1:6" customFormat="1">
      <c r="A348" s="558" t="s">
        <v>1025</v>
      </c>
      <c r="B348" s="31" t="s">
        <v>1238</v>
      </c>
      <c r="C348" s="599">
        <v>0</v>
      </c>
      <c r="D348" s="600" t="s">
        <v>476</v>
      </c>
      <c r="E348" s="600" t="s">
        <v>476</v>
      </c>
    </row>
    <row r="349" spans="1:6" customFormat="1">
      <c r="A349" s="558" t="s">
        <v>1026</v>
      </c>
      <c r="B349" s="31" t="s">
        <v>1026</v>
      </c>
      <c r="C349" s="599"/>
      <c r="D349" s="600"/>
      <c r="E349" s="599"/>
    </row>
    <row r="350" spans="1:6" customFormat="1">
      <c r="A350" s="558"/>
      <c r="C350" s="599"/>
      <c r="D350" s="600"/>
      <c r="E350" s="599"/>
    </row>
    <row r="351" spans="1:6" customFormat="1">
      <c r="A351" s="567" t="s">
        <v>345</v>
      </c>
      <c r="B351" s="31" t="s">
        <v>346</v>
      </c>
      <c r="C351" s="599">
        <v>406757.43723771011</v>
      </c>
      <c r="D351" s="600" t="s">
        <v>476</v>
      </c>
      <c r="E351" s="600" t="s">
        <v>476</v>
      </c>
      <c r="F351" s="520" t="s">
        <v>1302</v>
      </c>
    </row>
    <row r="352" spans="1:6" customFormat="1">
      <c r="A352" s="567" t="s">
        <v>899</v>
      </c>
      <c r="B352" s="31" t="s">
        <v>900</v>
      </c>
      <c r="C352" s="599">
        <v>3100</v>
      </c>
      <c r="D352" s="600" t="s">
        <v>476</v>
      </c>
      <c r="E352" s="600" t="s">
        <v>476</v>
      </c>
      <c r="F352" s="520" t="s">
        <v>1302</v>
      </c>
    </row>
    <row r="353" spans="1:6" customFormat="1">
      <c r="A353" s="567" t="s">
        <v>347</v>
      </c>
      <c r="B353" s="31" t="s">
        <v>348</v>
      </c>
      <c r="C353" s="599">
        <v>-243726.46106231533</v>
      </c>
      <c r="D353" s="600" t="s">
        <v>476</v>
      </c>
      <c r="E353" s="599">
        <v>277827.62</v>
      </c>
      <c r="F353" s="520" t="s">
        <v>1302</v>
      </c>
    </row>
    <row r="354" spans="1:6" customFormat="1">
      <c r="A354" s="567" t="s">
        <v>349</v>
      </c>
      <c r="B354" s="31" t="s">
        <v>350</v>
      </c>
      <c r="C354" s="599">
        <v>100000</v>
      </c>
      <c r="D354" s="600" t="s">
        <v>476</v>
      </c>
      <c r="E354" s="600" t="s">
        <v>476</v>
      </c>
      <c r="F354" s="520" t="s">
        <v>1302</v>
      </c>
    </row>
    <row r="355" spans="1:6">
      <c r="A355" s="580" t="s">
        <v>544</v>
      </c>
      <c r="B355" s="31" t="s">
        <v>988</v>
      </c>
      <c r="C355" s="599">
        <v>0</v>
      </c>
      <c r="D355" s="600" t="s">
        <v>476</v>
      </c>
      <c r="E355" s="600" t="s">
        <v>476</v>
      </c>
    </row>
    <row r="356" spans="1:6">
      <c r="A356" s="558" t="s">
        <v>728</v>
      </c>
      <c r="B356" s="31" t="s">
        <v>393</v>
      </c>
      <c r="C356" s="599">
        <v>0</v>
      </c>
      <c r="D356" s="600" t="s">
        <v>476</v>
      </c>
      <c r="E356" s="599">
        <v>0</v>
      </c>
    </row>
    <row r="357" spans="1:6">
      <c r="A357" s="580" t="s">
        <v>729</v>
      </c>
      <c r="B357" s="31" t="s">
        <v>336</v>
      </c>
      <c r="C357" s="599">
        <v>-1641317.6699999981</v>
      </c>
      <c r="D357" s="600" t="s">
        <v>476</v>
      </c>
      <c r="E357" s="599">
        <v>1641317.67</v>
      </c>
    </row>
    <row r="358" spans="1:6">
      <c r="A358" s="621" t="s">
        <v>545</v>
      </c>
      <c r="B358" s="31" t="s">
        <v>989</v>
      </c>
      <c r="C358" s="599">
        <v>150885.54517211593</v>
      </c>
      <c r="D358" s="600" t="s">
        <v>476</v>
      </c>
      <c r="E358" s="600" t="s">
        <v>476</v>
      </c>
    </row>
    <row r="359" spans="1:6">
      <c r="A359" s="621" t="s">
        <v>774</v>
      </c>
      <c r="B359" s="31" t="s">
        <v>343</v>
      </c>
      <c r="C359" s="599">
        <v>2670.5</v>
      </c>
      <c r="D359" s="600" t="s">
        <v>476</v>
      </c>
      <c r="E359" s="599">
        <v>2779.5</v>
      </c>
    </row>
    <row r="360" spans="1:6">
      <c r="A360" s="621" t="s">
        <v>775</v>
      </c>
      <c r="B360" s="31" t="s">
        <v>344</v>
      </c>
      <c r="C360" s="599">
        <v>151260.03512758645</v>
      </c>
      <c r="D360" s="600" t="s">
        <v>476</v>
      </c>
      <c r="E360" s="599">
        <v>326156.19</v>
      </c>
    </row>
    <row r="361" spans="1:6">
      <c r="A361" s="558" t="s">
        <v>803</v>
      </c>
      <c r="B361" s="31" t="s">
        <v>990</v>
      </c>
      <c r="C361" s="599">
        <v>0</v>
      </c>
      <c r="D361" s="600" t="s">
        <v>476</v>
      </c>
      <c r="E361" s="600" t="s">
        <v>476</v>
      </c>
    </row>
    <row r="362" spans="1:6">
      <c r="A362" s="558" t="s">
        <v>804</v>
      </c>
      <c r="B362" s="31" t="s">
        <v>394</v>
      </c>
      <c r="C362" s="599">
        <v>0</v>
      </c>
      <c r="D362" s="600" t="s">
        <v>476</v>
      </c>
      <c r="E362" s="600" t="s">
        <v>476</v>
      </c>
    </row>
    <row r="363" spans="1:6">
      <c r="A363" s="621" t="s">
        <v>802</v>
      </c>
      <c r="B363" s="31" t="s">
        <v>90</v>
      </c>
      <c r="C363" s="599">
        <v>9800</v>
      </c>
      <c r="D363" s="600" t="s">
        <v>476</v>
      </c>
      <c r="E363" s="599">
        <v>10200</v>
      </c>
    </row>
    <row r="364" spans="1:6">
      <c r="A364" s="580" t="s">
        <v>23</v>
      </c>
      <c r="B364" s="31" t="s">
        <v>963</v>
      </c>
      <c r="C364" s="599">
        <v>24500</v>
      </c>
      <c r="D364" s="600" t="s">
        <v>476</v>
      </c>
      <c r="E364" s="599">
        <v>25500</v>
      </c>
    </row>
    <row r="365" spans="1:6">
      <c r="A365" s="558"/>
      <c r="D365" s="600"/>
      <c r="E365" s="600"/>
    </row>
    <row r="366" spans="1:6">
      <c r="A366" s="581" t="s">
        <v>807</v>
      </c>
      <c r="B366" s="31" t="s">
        <v>356</v>
      </c>
      <c r="C366" s="599">
        <v>279699.94297710434</v>
      </c>
      <c r="D366" s="600" t="s">
        <v>476</v>
      </c>
      <c r="E366" s="599">
        <v>344098.14</v>
      </c>
    </row>
    <row r="367" spans="1:6">
      <c r="A367" s="581" t="s">
        <v>104</v>
      </c>
      <c r="B367" s="31" t="s">
        <v>355</v>
      </c>
      <c r="C367" s="599">
        <v>330220.38287995121</v>
      </c>
      <c r="D367" s="600" t="s">
        <v>476</v>
      </c>
      <c r="E367" s="599">
        <v>463704.45</v>
      </c>
    </row>
    <row r="368" spans="1:6">
      <c r="A368" s="581" t="s">
        <v>521</v>
      </c>
      <c r="B368" s="31" t="s">
        <v>522</v>
      </c>
      <c r="C368" s="599">
        <v>4900</v>
      </c>
      <c r="D368" s="600" t="s">
        <v>476</v>
      </c>
      <c r="E368" s="599">
        <v>5100</v>
      </c>
    </row>
    <row r="369" spans="1:6">
      <c r="A369" s="558" t="s">
        <v>519</v>
      </c>
      <c r="B369" s="31" t="s">
        <v>257</v>
      </c>
      <c r="C369" s="599">
        <v>0</v>
      </c>
      <c r="D369" s="600" t="s">
        <v>476</v>
      </c>
      <c r="E369" s="599">
        <v>0</v>
      </c>
    </row>
    <row r="370" spans="1:6">
      <c r="A370" s="581" t="s">
        <v>520</v>
      </c>
      <c r="B370" s="31" t="s">
        <v>254</v>
      </c>
      <c r="C370" s="599">
        <v>0</v>
      </c>
      <c r="D370" s="600" t="s">
        <v>476</v>
      </c>
      <c r="E370" s="599">
        <v>0</v>
      </c>
    </row>
    <row r="371" spans="1:6">
      <c r="A371" s="581" t="s">
        <v>1174</v>
      </c>
      <c r="B371" s="31" t="s">
        <v>1175</v>
      </c>
      <c r="C371" s="599">
        <v>0</v>
      </c>
      <c r="D371" s="600" t="s">
        <v>476</v>
      </c>
      <c r="E371" s="599">
        <v>0</v>
      </c>
    </row>
    <row r="372" spans="1:6">
      <c r="A372" s="558" t="s">
        <v>1142</v>
      </c>
      <c r="B372" s="31" t="s">
        <v>1141</v>
      </c>
      <c r="C372" s="599">
        <v>0</v>
      </c>
      <c r="D372" s="600" t="s">
        <v>476</v>
      </c>
      <c r="E372" s="599">
        <v>0</v>
      </c>
    </row>
    <row r="373" spans="1:6">
      <c r="A373" s="558"/>
      <c r="D373" s="600"/>
    </row>
    <row r="374" spans="1:6">
      <c r="A374" s="584" t="s">
        <v>308</v>
      </c>
      <c r="B374" s="31" t="s">
        <v>893</v>
      </c>
      <c r="C374" s="599">
        <v>574021.47463263618</v>
      </c>
      <c r="D374" s="600" t="s">
        <v>476</v>
      </c>
      <c r="E374" s="599">
        <v>673851.3</v>
      </c>
    </row>
    <row r="375" spans="1:6">
      <c r="A375" s="584" t="s">
        <v>912</v>
      </c>
      <c r="B375" s="31" t="s">
        <v>913</v>
      </c>
      <c r="C375" s="599">
        <v>193091.89672609564</v>
      </c>
      <c r="D375" s="600" t="s">
        <v>476</v>
      </c>
      <c r="E375" s="600">
        <v>200973.19</v>
      </c>
    </row>
    <row r="376" spans="1:6" customFormat="1">
      <c r="A376" s="558" t="s">
        <v>363</v>
      </c>
      <c r="B376" s="520" t="s">
        <v>364</v>
      </c>
      <c r="C376" s="599">
        <v>203603.33707826084</v>
      </c>
      <c r="D376" s="600" t="s">
        <v>476</v>
      </c>
      <c r="E376" s="600" t="s">
        <v>476</v>
      </c>
    </row>
    <row r="377" spans="1:6" customFormat="1">
      <c r="A377" s="558" t="s">
        <v>365</v>
      </c>
      <c r="B377" s="520" t="s">
        <v>366</v>
      </c>
      <c r="C377" s="599">
        <v>1067077.2146145627</v>
      </c>
      <c r="D377" s="600" t="s">
        <v>476</v>
      </c>
      <c r="E377" s="599">
        <v>1568229.77</v>
      </c>
    </row>
    <row r="378" spans="1:6">
      <c r="A378" s="595" t="s">
        <v>788</v>
      </c>
      <c r="B378" s="31" t="s">
        <v>889</v>
      </c>
      <c r="C378" s="599">
        <v>80500</v>
      </c>
      <c r="D378" s="600" t="s">
        <v>476</v>
      </c>
      <c r="E378" s="599">
        <v>94500</v>
      </c>
      <c r="F378" s="565" t="s">
        <v>1316</v>
      </c>
    </row>
    <row r="379" spans="1:6">
      <c r="A379" s="584" t="s">
        <v>116</v>
      </c>
      <c r="B379" s="31" t="s">
        <v>890</v>
      </c>
      <c r="C379" s="599">
        <v>17150</v>
      </c>
      <c r="D379" s="600" t="s">
        <v>476</v>
      </c>
      <c r="E379" s="599">
        <v>17850</v>
      </c>
    </row>
    <row r="380" spans="1:6">
      <c r="A380" s="595" t="s">
        <v>906</v>
      </c>
      <c r="B380" s="31" t="s">
        <v>907</v>
      </c>
      <c r="C380" s="599">
        <v>0</v>
      </c>
      <c r="D380" s="600" t="s">
        <v>476</v>
      </c>
      <c r="E380" s="599">
        <v>0</v>
      </c>
      <c r="F380" s="565" t="s">
        <v>1316</v>
      </c>
    </row>
    <row r="381" spans="1:6">
      <c r="A381" s="597" t="s">
        <v>1593</v>
      </c>
      <c r="B381" s="586" t="s">
        <v>1594</v>
      </c>
      <c r="D381" s="600"/>
      <c r="F381" s="565" t="s">
        <v>1316</v>
      </c>
    </row>
    <row r="382" spans="1:6">
      <c r="A382" s="628" t="s">
        <v>386</v>
      </c>
      <c r="B382" s="520" t="s">
        <v>523</v>
      </c>
      <c r="C382" s="599">
        <v>36750</v>
      </c>
      <c r="D382" s="600" t="s">
        <v>476</v>
      </c>
      <c r="E382" s="599">
        <v>38250</v>
      </c>
      <c r="F382" s="565" t="s">
        <v>1336</v>
      </c>
    </row>
    <row r="383" spans="1:6">
      <c r="A383" s="558"/>
      <c r="B383" s="31"/>
      <c r="D383" s="600"/>
    </row>
    <row r="384" spans="1:6">
      <c r="A384" s="583" t="s">
        <v>2399</v>
      </c>
      <c r="B384" s="535" t="s">
        <v>736</v>
      </c>
      <c r="C384" s="603">
        <f>SUM(C258:C383)</f>
        <v>5085917.2179245949</v>
      </c>
      <c r="D384" s="603">
        <f>SUM(D258:D383)</f>
        <v>0</v>
      </c>
      <c r="E384" s="603">
        <f>SUM(E258:E383)</f>
        <v>5690337.8300000001</v>
      </c>
    </row>
    <row r="385" spans="1:7">
      <c r="A385" s="558"/>
      <c r="B385" s="31"/>
      <c r="D385" s="600"/>
    </row>
    <row r="386" spans="1:7">
      <c r="A386" s="628" t="s">
        <v>293</v>
      </c>
      <c r="B386" s="31" t="s">
        <v>294</v>
      </c>
      <c r="C386" s="599">
        <v>-6889994.9697424415</v>
      </c>
      <c r="D386" s="600" t="s">
        <v>476</v>
      </c>
      <c r="E386" s="599">
        <v>0</v>
      </c>
      <c r="F386" s="565" t="s">
        <v>1336</v>
      </c>
    </row>
    <row r="387" spans="1:7">
      <c r="A387" s="631" t="s">
        <v>2391</v>
      </c>
      <c r="B387" s="586" t="s">
        <v>2392</v>
      </c>
      <c r="D387" s="600"/>
      <c r="F387" s="565" t="s">
        <v>1336</v>
      </c>
      <c r="G387" s="620" t="s">
        <v>2400</v>
      </c>
    </row>
    <row r="388" spans="1:7">
      <c r="A388" s="631" t="s">
        <v>2393</v>
      </c>
      <c r="B388" s="586" t="s">
        <v>2394</v>
      </c>
      <c r="D388" s="600"/>
      <c r="F388" s="565" t="s">
        <v>1336</v>
      </c>
      <c r="G388" s="620" t="s">
        <v>2400</v>
      </c>
    </row>
    <row r="389" spans="1:7">
      <c r="A389" s="631" t="s">
        <v>2395</v>
      </c>
      <c r="B389" s="586" t="s">
        <v>2396</v>
      </c>
      <c r="D389" s="600"/>
      <c r="F389" s="565" t="s">
        <v>1336</v>
      </c>
      <c r="G389" s="620" t="s">
        <v>2400</v>
      </c>
    </row>
    <row r="390" spans="1:7">
      <c r="A390" s="631" t="s">
        <v>2397</v>
      </c>
      <c r="B390" s="586" t="s">
        <v>2398</v>
      </c>
      <c r="D390" s="600"/>
      <c r="F390" s="565" t="s">
        <v>1336</v>
      </c>
      <c r="G390" s="620" t="s">
        <v>2400</v>
      </c>
    </row>
    <row r="391" spans="1:7">
      <c r="A391" s="558" t="s">
        <v>1249</v>
      </c>
      <c r="B391" s="31" t="s">
        <v>1250</v>
      </c>
      <c r="C391" s="599">
        <v>0</v>
      </c>
      <c r="D391" s="600" t="s">
        <v>476</v>
      </c>
      <c r="E391" s="599">
        <v>0</v>
      </c>
    </row>
    <row r="392" spans="1:7">
      <c r="A392" s="558" t="s">
        <v>1001</v>
      </c>
      <c r="B392" s="31" t="s">
        <v>1002</v>
      </c>
      <c r="C392" s="599">
        <v>0</v>
      </c>
      <c r="D392" s="600" t="s">
        <v>476</v>
      </c>
      <c r="E392" s="599">
        <v>0</v>
      </c>
    </row>
    <row r="393" spans="1:7">
      <c r="A393" s="558" t="s">
        <v>991</v>
      </c>
      <c r="B393" s="31" t="s">
        <v>964</v>
      </c>
      <c r="C393" s="599">
        <v>0</v>
      </c>
      <c r="D393" s="600" t="s">
        <v>476</v>
      </c>
      <c r="E393" s="599">
        <v>0</v>
      </c>
    </row>
    <row r="394" spans="1:7">
      <c r="A394" s="581" t="s">
        <v>982</v>
      </c>
      <c r="B394" s="31" t="s">
        <v>1239</v>
      </c>
      <c r="C394" s="599">
        <v>0</v>
      </c>
      <c r="D394" s="600" t="s">
        <v>476</v>
      </c>
      <c r="E394" s="599">
        <v>0</v>
      </c>
    </row>
    <row r="395" spans="1:7">
      <c r="A395" s="581" t="s">
        <v>1125</v>
      </c>
      <c r="B395" s="31" t="s">
        <v>1240</v>
      </c>
      <c r="C395" s="599">
        <v>0</v>
      </c>
      <c r="D395" s="600" t="s">
        <v>476</v>
      </c>
      <c r="E395" s="599">
        <v>0</v>
      </c>
    </row>
    <row r="396" spans="1:7">
      <c r="A396" s="581" t="s">
        <v>1126</v>
      </c>
      <c r="B396" s="31" t="s">
        <v>1241</v>
      </c>
      <c r="C396" s="599">
        <v>0</v>
      </c>
      <c r="D396" s="600" t="s">
        <v>476</v>
      </c>
      <c r="E396" s="599">
        <v>0</v>
      </c>
    </row>
    <row r="397" spans="1:7">
      <c r="A397" s="558" t="s">
        <v>1129</v>
      </c>
      <c r="B397" s="31" t="s">
        <v>1128</v>
      </c>
      <c r="C397" s="599">
        <v>0</v>
      </c>
      <c r="D397" s="600" t="s">
        <v>476</v>
      </c>
      <c r="E397" s="599">
        <v>0</v>
      </c>
    </row>
    <row r="398" spans="1:7">
      <c r="A398" s="558" t="s">
        <v>1007</v>
      </c>
      <c r="B398" s="31" t="s">
        <v>1008</v>
      </c>
      <c r="C398" s="599">
        <v>0</v>
      </c>
      <c r="D398" s="600" t="s">
        <v>476</v>
      </c>
      <c r="E398" s="599">
        <v>0</v>
      </c>
    </row>
    <row r="399" spans="1:7">
      <c r="A399" s="581" t="s">
        <v>1127</v>
      </c>
      <c r="B399" s="31" t="s">
        <v>1242</v>
      </c>
      <c r="C399" s="599">
        <v>200000</v>
      </c>
      <c r="D399" s="600" t="s">
        <v>476</v>
      </c>
      <c r="E399" s="599">
        <v>0</v>
      </c>
    </row>
    <row r="400" spans="1:7" customFormat="1">
      <c r="A400" s="626" t="s">
        <v>351</v>
      </c>
      <c r="B400" s="31" t="s">
        <v>256</v>
      </c>
      <c r="C400" s="599">
        <v>1282900.2120253912</v>
      </c>
      <c r="D400" s="600" t="s">
        <v>476</v>
      </c>
      <c r="E400" s="599">
        <v>1335263.49</v>
      </c>
    </row>
    <row r="401" spans="1:6" customFormat="1">
      <c r="A401" s="626" t="s">
        <v>1168</v>
      </c>
      <c r="B401" s="31" t="s">
        <v>1169</v>
      </c>
      <c r="C401" s="599">
        <v>1307094.757857142</v>
      </c>
      <c r="D401" s="600" t="s">
        <v>476</v>
      </c>
      <c r="E401" s="599">
        <v>1360445.56</v>
      </c>
    </row>
    <row r="402" spans="1:6" customFormat="1">
      <c r="A402" s="558" t="s">
        <v>1176</v>
      </c>
      <c r="B402" s="31" t="s">
        <v>1177</v>
      </c>
      <c r="C402" s="599">
        <v>0</v>
      </c>
      <c r="D402" s="600" t="s">
        <v>476</v>
      </c>
      <c r="E402" s="599">
        <v>0</v>
      </c>
    </row>
    <row r="403" spans="1:6">
      <c r="A403" s="558" t="s">
        <v>359</v>
      </c>
      <c r="B403" s="520" t="s">
        <v>1163</v>
      </c>
      <c r="C403" s="599">
        <v>0</v>
      </c>
      <c r="D403" s="600" t="s">
        <v>476</v>
      </c>
      <c r="E403" s="599">
        <v>0</v>
      </c>
    </row>
    <row r="404" spans="1:6">
      <c r="D404" s="600"/>
    </row>
    <row r="405" spans="1:6">
      <c r="A405" s="583" t="s">
        <v>2399</v>
      </c>
      <c r="B405" s="535" t="s">
        <v>738</v>
      </c>
      <c r="C405" s="603">
        <f>SUM(C386:C404)</f>
        <v>-4099999.9998599086</v>
      </c>
      <c r="D405" s="603">
        <f>SUM(D386:D404)</f>
        <v>0</v>
      </c>
      <c r="E405" s="603">
        <f>SUM(E386:E404)</f>
        <v>2695709.05</v>
      </c>
    </row>
    <row r="406" spans="1:6">
      <c r="A406" s="558"/>
      <c r="B406" s="31"/>
      <c r="D406" s="600"/>
    </row>
    <row r="407" spans="1:6">
      <c r="A407" s="639" t="s">
        <v>789</v>
      </c>
      <c r="B407" s="31" t="s">
        <v>790</v>
      </c>
      <c r="C407" s="599">
        <v>2000</v>
      </c>
      <c r="D407" s="600" t="s">
        <v>476</v>
      </c>
      <c r="E407" s="600">
        <v>3000</v>
      </c>
      <c r="F407" s="565" t="s">
        <v>1342</v>
      </c>
    </row>
    <row r="408" spans="1:6">
      <c r="A408" s="639" t="s">
        <v>791</v>
      </c>
      <c r="B408" s="31" t="s">
        <v>792</v>
      </c>
      <c r="C408" s="599">
        <v>-123252.89000000001</v>
      </c>
      <c r="D408" s="600" t="s">
        <v>476</v>
      </c>
      <c r="E408" s="600">
        <v>123252.89</v>
      </c>
      <c r="F408" s="565" t="s">
        <v>1342</v>
      </c>
    </row>
    <row r="409" spans="1:6">
      <c r="A409" s="639" t="s">
        <v>18</v>
      </c>
      <c r="B409" s="31" t="s">
        <v>891</v>
      </c>
      <c r="C409" s="599">
        <v>852820.42588499957</v>
      </c>
      <c r="D409" s="600">
        <v>2132051.0658849995</v>
      </c>
      <c r="E409" s="600">
        <v>1279230.6399999999</v>
      </c>
      <c r="F409" s="565" t="s">
        <v>1342</v>
      </c>
    </row>
    <row r="410" spans="1:6">
      <c r="A410" s="639" t="s">
        <v>19</v>
      </c>
      <c r="B410" s="31" t="s">
        <v>892</v>
      </c>
      <c r="C410" s="599">
        <v>2000</v>
      </c>
      <c r="D410" s="600">
        <v>10000</v>
      </c>
      <c r="E410" s="600">
        <v>3000</v>
      </c>
      <c r="F410" s="565" t="s">
        <v>1342</v>
      </c>
    </row>
    <row r="411" spans="1:6">
      <c r="A411" s="639" t="s">
        <v>793</v>
      </c>
      <c r="B411" s="31" t="s">
        <v>794</v>
      </c>
      <c r="C411" s="599">
        <v>0</v>
      </c>
      <c r="D411" s="600">
        <v>271025</v>
      </c>
      <c r="E411" s="600">
        <v>271025</v>
      </c>
      <c r="F411" s="565" t="s">
        <v>1342</v>
      </c>
    </row>
    <row r="412" spans="1:6">
      <c r="A412" s="639" t="s">
        <v>498</v>
      </c>
      <c r="B412" s="31" t="s">
        <v>499</v>
      </c>
      <c r="C412" s="599">
        <v>4800</v>
      </c>
      <c r="D412" s="600">
        <v>12000</v>
      </c>
      <c r="E412" s="599">
        <v>7200</v>
      </c>
      <c r="F412" s="565" t="s">
        <v>1342</v>
      </c>
    </row>
    <row r="413" spans="1:6">
      <c r="A413" s="639" t="s">
        <v>20</v>
      </c>
      <c r="B413" s="31" t="s">
        <v>601</v>
      </c>
      <c r="C413" s="599">
        <v>2000</v>
      </c>
      <c r="D413" s="600" t="s">
        <v>476</v>
      </c>
      <c r="E413" s="599">
        <v>3000</v>
      </c>
      <c r="F413" s="565" t="s">
        <v>1342</v>
      </c>
    </row>
    <row r="414" spans="1:6">
      <c r="A414" s="639" t="s">
        <v>1023</v>
      </c>
      <c r="B414" s="31" t="s">
        <v>1024</v>
      </c>
      <c r="C414" s="599">
        <v>0</v>
      </c>
      <c r="D414" s="600" t="s">
        <v>476</v>
      </c>
      <c r="E414" s="599">
        <v>0</v>
      </c>
      <c r="F414" s="565" t="s">
        <v>1342</v>
      </c>
    </row>
    <row r="415" spans="1:6">
      <c r="A415" s="639" t="s">
        <v>21</v>
      </c>
      <c r="B415" s="31" t="s">
        <v>602</v>
      </c>
      <c r="C415" s="599">
        <v>36800</v>
      </c>
      <c r="D415" s="599">
        <v>92000</v>
      </c>
      <c r="E415" s="599">
        <v>55200</v>
      </c>
      <c r="F415" s="565" t="s">
        <v>1342</v>
      </c>
    </row>
    <row r="416" spans="1:6">
      <c r="A416" s="639" t="s">
        <v>500</v>
      </c>
      <c r="B416" s="31" t="s">
        <v>513</v>
      </c>
      <c r="C416" s="599">
        <v>69294.820000000007</v>
      </c>
      <c r="D416" s="600" t="s">
        <v>476</v>
      </c>
      <c r="E416" s="599">
        <v>72123.179999999993</v>
      </c>
      <c r="F416" s="565" t="s">
        <v>1342</v>
      </c>
    </row>
    <row r="417" spans="1:6">
      <c r="A417" s="639" t="s">
        <v>501</v>
      </c>
      <c r="B417" s="31" t="s">
        <v>502</v>
      </c>
      <c r="C417" s="599">
        <v>20000</v>
      </c>
      <c r="D417" s="600" t="s">
        <v>476</v>
      </c>
      <c r="E417" s="599">
        <v>30000</v>
      </c>
      <c r="F417" s="565" t="s">
        <v>1342</v>
      </c>
    </row>
    <row r="418" spans="1:6">
      <c r="A418" s="638" t="s">
        <v>2618</v>
      </c>
      <c r="B418" s="586" t="s">
        <v>2619</v>
      </c>
      <c r="D418" s="600"/>
      <c r="F418" s="565" t="s">
        <v>1342</v>
      </c>
    </row>
    <row r="419" spans="1:6">
      <c r="A419" s="638" t="s">
        <v>2620</v>
      </c>
      <c r="B419" s="586" t="s">
        <v>2621</v>
      </c>
      <c r="D419" s="600"/>
      <c r="F419" s="565" t="s">
        <v>1342</v>
      </c>
    </row>
    <row r="420" spans="1:6">
      <c r="A420" s="638" t="s">
        <v>2622</v>
      </c>
      <c r="B420" s="586" t="s">
        <v>2623</v>
      </c>
      <c r="D420" s="600"/>
      <c r="F420" s="565" t="s">
        <v>1342</v>
      </c>
    </row>
    <row r="421" spans="1:6">
      <c r="A421" s="638" t="s">
        <v>2624</v>
      </c>
      <c r="B421" s="586" t="s">
        <v>2625</v>
      </c>
      <c r="D421" s="600"/>
      <c r="F421" s="565" t="s">
        <v>1342</v>
      </c>
    </row>
    <row r="422" spans="1:6">
      <c r="A422" s="638" t="s">
        <v>2626</v>
      </c>
      <c r="B422" s="586" t="s">
        <v>2627</v>
      </c>
      <c r="D422" s="600"/>
      <c r="F422" s="565" t="s">
        <v>1342</v>
      </c>
    </row>
    <row r="423" spans="1:6">
      <c r="A423" s="638" t="s">
        <v>2628</v>
      </c>
      <c r="B423" s="586" t="s">
        <v>2629</v>
      </c>
      <c r="D423" s="600"/>
      <c r="F423" s="565" t="s">
        <v>1342</v>
      </c>
    </row>
    <row r="424" spans="1:6">
      <c r="A424" s="548" t="s">
        <v>1034</v>
      </c>
      <c r="B424" s="31" t="s">
        <v>1035</v>
      </c>
      <c r="C424" s="599">
        <v>6057.1741806815098</v>
      </c>
      <c r="D424" s="600" t="s">
        <v>476</v>
      </c>
      <c r="E424" s="599">
        <v>0</v>
      </c>
      <c r="F424" s="549"/>
    </row>
    <row r="425" spans="1:6">
      <c r="A425" s="548"/>
      <c r="B425" s="535"/>
      <c r="C425" s="603">
        <f>SUM(C407:C424)</f>
        <v>872519.53006568097</v>
      </c>
      <c r="D425" s="603">
        <f>SUM(D407:D424)</f>
        <v>2517076.0658849995</v>
      </c>
      <c r="E425" s="603">
        <f>SUM(E407:E424)</f>
        <v>1847031.7099999997</v>
      </c>
    </row>
    <row r="426" spans="1:6" ht="13.5" thickBot="1">
      <c r="C426" s="606">
        <f>C405+C384+C256+C425+C246++C243+C171</f>
        <v>62036303.717617437</v>
      </c>
      <c r="D426" s="606">
        <f>D405+D384+D256+D425+D246++D243+D171</f>
        <v>123211364.4672679</v>
      </c>
      <c r="E426" s="606">
        <f>E405+E384+E256+E425+E246++E243+E171</f>
        <v>83132415.065029263</v>
      </c>
    </row>
    <row r="427" spans="1:6">
      <c r="D427" s="600"/>
      <c r="E427" s="600"/>
    </row>
    <row r="428" spans="1:6" outlineLevel="1">
      <c r="A428" s="536" t="s">
        <v>52</v>
      </c>
      <c r="B428" s="536" t="s">
        <v>894</v>
      </c>
      <c r="C428" s="607">
        <v>1080951.3020324502</v>
      </c>
      <c r="D428" s="607">
        <v>0</v>
      </c>
      <c r="E428" s="607">
        <v>1090730.21</v>
      </c>
    </row>
    <row r="429" spans="1:6" outlineLevel="1">
      <c r="A429" s="536" t="s">
        <v>539</v>
      </c>
      <c r="B429" s="536" t="s">
        <v>47</v>
      </c>
      <c r="C429" s="607">
        <v>35623450.332489789</v>
      </c>
      <c r="D429" s="607">
        <v>73481490.472647071</v>
      </c>
      <c r="E429" s="607">
        <v>39113564.155029267</v>
      </c>
    </row>
    <row r="430" spans="1:6" outlineLevel="1">
      <c r="A430" s="536" t="s">
        <v>48</v>
      </c>
      <c r="B430" s="536" t="s">
        <v>49</v>
      </c>
      <c r="C430" s="607">
        <v>22972164.591804273</v>
      </c>
      <c r="D430" s="607">
        <v>49269609.972214095</v>
      </c>
      <c r="E430" s="607">
        <v>42110277.109999999</v>
      </c>
    </row>
    <row r="431" spans="1:6" outlineLevel="1">
      <c r="A431" s="536" t="s">
        <v>50</v>
      </c>
      <c r="B431" s="536" t="s">
        <v>51</v>
      </c>
      <c r="C431" s="607">
        <v>4787848.4215485509</v>
      </c>
      <c r="D431" s="607">
        <v>1455125</v>
      </c>
      <c r="E431" s="607">
        <v>6907221.9899999993</v>
      </c>
    </row>
    <row r="432" spans="1:6" outlineLevel="1">
      <c r="A432" s="536" t="s">
        <v>67</v>
      </c>
      <c r="B432" s="536" t="s">
        <v>68</v>
      </c>
      <c r="C432" s="607">
        <v>872519.53006568109</v>
      </c>
      <c r="D432" s="607">
        <v>2517076.0658849995</v>
      </c>
      <c r="E432" s="607">
        <v>1847031.7099999997</v>
      </c>
    </row>
    <row r="433" spans="1:5" ht="13.5" outlineLevel="1" thickBot="1">
      <c r="A433" s="536" t="s">
        <v>252</v>
      </c>
      <c r="B433" s="536" t="s">
        <v>253</v>
      </c>
      <c r="C433" s="608">
        <v>65336934.177940741</v>
      </c>
      <c r="D433" s="608">
        <f>SUM(D428:D432)</f>
        <v>126723301.51074617</v>
      </c>
      <c r="E433" s="608">
        <f>SUM(E428:E432)</f>
        <v>91068825.175029248</v>
      </c>
    </row>
    <row r="434" spans="1:5" outlineLevel="1">
      <c r="A434" s="536"/>
      <c r="B434" s="536"/>
      <c r="C434" s="607"/>
      <c r="D434" s="607"/>
      <c r="E434" s="607"/>
    </row>
    <row r="435" spans="1:5" outlineLevel="1">
      <c r="A435" s="557" t="s">
        <v>1273</v>
      </c>
      <c r="B435" s="536" t="s">
        <v>1274</v>
      </c>
      <c r="C435" s="607">
        <v>65337325.727546185</v>
      </c>
      <c r="D435" s="607">
        <v>126723301.51074617</v>
      </c>
      <c r="E435" s="607">
        <v>91068825.175029263</v>
      </c>
    </row>
    <row r="436" spans="1:5">
      <c r="A436" s="217"/>
      <c r="B436" s="217"/>
      <c r="D436" s="600"/>
      <c r="E436" s="600"/>
    </row>
    <row r="437" spans="1:5">
      <c r="C437" s="609">
        <f>C433-C426</f>
        <v>3300630.4603233039</v>
      </c>
    </row>
    <row r="440" spans="1:5">
      <c r="C440" s="599">
        <f>C433-C435</f>
        <v>-391.54960544407368</v>
      </c>
    </row>
  </sheetData>
  <phoneticPr fontId="11" type="noConversion"/>
  <conditionalFormatting sqref="A406:A417 A4:A55 A131:A137 A225:A255 A222:A223 A382:A383 A60:A86 A88:A128 A385:A386 A257:A286 A391:A403 A145:A219 A326:A380 A424:A425">
    <cfRule type="containsText" dxfId="107" priority="35" operator="containsText" text="Unit">
      <formula>NOT(ISERROR(SEARCH("Unit",A4)))</formula>
    </cfRule>
  </conditionalFormatting>
  <conditionalFormatting sqref="A245">
    <cfRule type="containsText" dxfId="106" priority="33" operator="containsText" text="Unit">
      <formula>NOT(ISERROR(SEARCH("Unit",A245)))</formula>
    </cfRule>
  </conditionalFormatting>
  <conditionalFormatting sqref="A425 A406 A246:A247 A93:A128 A4:A55 A252:A255 A131:A137 A225:A244 A222:A223 A382:A383 A60:A86 A145:A219 A88:A91 A385:A386 A257:A286 A391:A403 A326:A380">
    <cfRule type="duplicateValues" dxfId="105" priority="61"/>
  </conditionalFormatting>
  <conditionalFormatting sqref="A425 A406 A246:A247 A4:A55 A252:A255 A131:A137 A225:A244 A222:A223 A382:A383 A60:A86 A145:A219 A88:A128 A385:A386 A257:A286 A391:A404 A326:A380">
    <cfRule type="duplicateValues" dxfId="104" priority="67"/>
  </conditionalFormatting>
  <conditionalFormatting sqref="A405">
    <cfRule type="containsText" dxfId="103" priority="28" operator="containsText" text="Unit">
      <formula>NOT(ISERROR(SEARCH("Unit",A405)))</formula>
    </cfRule>
  </conditionalFormatting>
  <conditionalFormatting sqref="A405">
    <cfRule type="duplicateValues" dxfId="102" priority="29"/>
  </conditionalFormatting>
  <conditionalFormatting sqref="A405">
    <cfRule type="duplicateValues" dxfId="101" priority="30"/>
  </conditionalFormatting>
  <conditionalFormatting sqref="A407:A417">
    <cfRule type="containsText" dxfId="100" priority="32" operator="containsText" text="Unit">
      <formula>NOT(ISERROR(SEARCH("Unit",#REF!)))</formula>
    </cfRule>
  </conditionalFormatting>
  <conditionalFormatting sqref="B137">
    <cfRule type="containsText" dxfId="99" priority="19" operator="containsText" text="Unit">
      <formula>NOT(ISERROR(SEARCH("Unit",B137)))</formula>
    </cfRule>
  </conditionalFormatting>
  <conditionalFormatting sqref="B137">
    <cfRule type="duplicateValues" dxfId="98" priority="20"/>
  </conditionalFormatting>
  <conditionalFormatting sqref="B137">
    <cfRule type="duplicateValues" dxfId="97" priority="21"/>
  </conditionalFormatting>
  <conditionalFormatting sqref="A129:A130">
    <cfRule type="containsText" dxfId="96" priority="16" operator="containsText" text="Unit">
      <formula>NOT(ISERROR(SEARCH("Unit",A129)))</formula>
    </cfRule>
  </conditionalFormatting>
  <conditionalFormatting sqref="A129:A130">
    <cfRule type="duplicateValues" dxfId="95" priority="17"/>
  </conditionalFormatting>
  <conditionalFormatting sqref="A129:A130">
    <cfRule type="duplicateValues" dxfId="94" priority="18"/>
  </conditionalFormatting>
  <conditionalFormatting sqref="B129:B130">
    <cfRule type="containsText" dxfId="93" priority="13" operator="containsText" text="Unit">
      <formula>NOT(ISERROR(SEARCH("Unit",B129)))</formula>
    </cfRule>
  </conditionalFormatting>
  <conditionalFormatting sqref="B129:B130">
    <cfRule type="duplicateValues" dxfId="92" priority="14"/>
  </conditionalFormatting>
  <conditionalFormatting sqref="B129:B130">
    <cfRule type="duplicateValues" dxfId="91" priority="15"/>
  </conditionalFormatting>
  <conditionalFormatting sqref="A384">
    <cfRule type="containsText" dxfId="90" priority="10" operator="containsText" text="Unit">
      <formula>NOT(ISERROR(SEARCH("Unit",A384)))</formula>
    </cfRule>
  </conditionalFormatting>
  <conditionalFormatting sqref="A384">
    <cfRule type="duplicateValues" dxfId="89" priority="11"/>
  </conditionalFormatting>
  <conditionalFormatting sqref="A384">
    <cfRule type="duplicateValues" dxfId="88" priority="12"/>
  </conditionalFormatting>
  <conditionalFormatting sqref="A256">
    <cfRule type="containsText" dxfId="87" priority="4" operator="containsText" text="Unit">
      <formula>NOT(ISERROR(SEARCH("Unit",A256)))</formula>
    </cfRule>
  </conditionalFormatting>
  <conditionalFormatting sqref="A256">
    <cfRule type="duplicateValues" dxfId="86" priority="5"/>
  </conditionalFormatting>
  <conditionalFormatting sqref="A256">
    <cfRule type="duplicateValues" dxfId="85" priority="6"/>
  </conditionalFormatting>
  <conditionalFormatting sqref="A387:A390">
    <cfRule type="containsText" dxfId="84" priority="1" operator="containsText" text="Unit">
      <formula>NOT(ISERROR(SEARCH("Unit",A387)))</formula>
    </cfRule>
  </conditionalFormatting>
  <conditionalFormatting sqref="A387:A390">
    <cfRule type="duplicateValues" dxfId="83" priority="100"/>
  </conditionalFormatting>
  <conditionalFormatting sqref="A387:A390">
    <cfRule type="duplicateValues" dxfId="82" priority="101"/>
  </conditionalFormatting>
  <pageMargins left="0.26" right="0.18" top="0.21" bottom="0.34" header="0.15748031496062992" footer="0.16"/>
  <pageSetup paperSize="9" fitToHeight="0" orientation="landscape" r:id="rId1"/>
  <headerFooter alignWithMargins="0">
    <oddFooter>&amp;L&amp;D &amp;T&amp;R&amp;F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AAAAAAAAAAAAAAAAAAAAAAAAAAAAA020003315987AAB38D46BBE9EB26B64B1930" ma:contentTypeVersion="53" ma:contentTypeDescription="Standard Electronic Document" ma:contentTypeScope="" ma:versionID="a5ff3290e5502581244536a8212149e4">
  <xsd:schema xmlns:xsd="http://www.w3.org/2001/XMLSchema" xmlns:xs="http://www.w3.org/2001/XMLSchema" xmlns:p="http://schemas.microsoft.com/office/2006/metadata/properties" xmlns:ns2="9e20e4ad-bfb7-4b18-aeab-6de77b6a2571" xmlns:ns3="e21cbe00-2104-4159-b9b9-bd54555d1bf2" xmlns:ns4="7b1010b5-1c48-4991-839e-9c81fbd68225" xmlns:ns5="ce72f94b-53e5-49f5-adb9-3c093685bfe9" xmlns:ns6="23d898b5-e271-4244-af54-867424985972" xmlns:ns7="642ea364-72e3-4b29-83ee-046ba9c3241f" xmlns:ns8="http://schemas.microsoft.com/sharepoint/v4" targetNamespace="http://schemas.microsoft.com/office/2006/metadata/properties" ma:root="true" ma:fieldsID="e2f74cee05747351b9d64676dced1484" ns2:_="" ns3:_="" ns4:_="" ns5:_="" ns6:_="" ns7:_="" ns8:_="">
    <xsd:import namespace="9e20e4ad-bfb7-4b18-aeab-6de77b6a2571"/>
    <xsd:import namespace="e21cbe00-2104-4159-b9b9-bd54555d1bf2"/>
    <xsd:import namespace="7b1010b5-1c48-4991-839e-9c81fbd68225"/>
    <xsd:import namespace="ce72f94b-53e5-49f5-adb9-3c093685bfe9"/>
    <xsd:import namespace="23d898b5-e271-4244-af54-867424985972"/>
    <xsd:import namespace="642ea364-72e3-4b29-83ee-046ba9c3241f"/>
    <xsd:import namespace="http://schemas.microsoft.com/sharepoint/v4"/>
    <xsd:element name="properties">
      <xsd:complexType>
        <xsd:sequence>
          <xsd:element name="documentManagement">
            <xsd:complexType>
              <xsd:all>
                <xsd:element ref="ns2:RecordID" minOccurs="0"/>
                <xsd:element ref="ns3:DocumentType"/>
                <xsd:element ref="ns4:Approved_x0020_by_x0020_Manager" minOccurs="0"/>
                <xsd:element ref="ns4:Review_x0020_by_x0020_Democratic_x0020_Services" minOccurs="0"/>
                <xsd:element ref="ns4:Approved_x0020_by_x0020_GM" minOccurs="0"/>
                <xsd:element ref="ns2:Narrative" minOccurs="0"/>
                <xsd:element ref="ns2:Aggregation_Status"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Target_Audience" minOccurs="0"/>
                <xsd:element ref="ns2:Original_Document" minOccurs="0"/>
                <xsd:element ref="ns2:_dlc_DocId" minOccurs="0"/>
                <xsd:element ref="ns2:_dlc_DocIdUrl" minOccurs="0"/>
                <xsd:element ref="ns2:_dlc_DocIdPersistId" minOccurs="0"/>
                <xsd:element ref="ns3:Subactivity" minOccurs="0"/>
                <xsd:element ref="ns4:Subtype"/>
                <xsd:element ref="ns2:Related_People" minOccurs="0"/>
                <xsd:element ref="ns3:Key_x0020_Words" minOccurs="0"/>
                <xsd:element ref="ns2:Record_Type" minOccurs="0"/>
                <xsd:element ref="ns2:Know-How_Type" minOccurs="0"/>
                <xsd:element ref="ns2:PRA_Type" minOccurs="0"/>
                <xsd:element ref="ns3:FunctionGroup" minOccurs="0"/>
                <xsd:element ref="ns3:Function" minOccurs="0"/>
                <xsd:element ref="ns3:Activity" minOccurs="0"/>
                <xsd:element ref="ns3:Project" minOccurs="0"/>
                <xsd:element ref="ns3:Case" minOccurs="0"/>
                <xsd:element ref="ns3:CategoryName" minOccurs="0"/>
                <xsd:element ref="ns3:CategoryValue" minOccurs="0"/>
                <xsd:element ref="ns3:Volume" minOccurs="0"/>
                <xsd:element ref="ns5:eDocsDocNumber" minOccurs="0"/>
                <xsd:element ref="ns6:SFReference" minOccurs="0"/>
                <xsd:element ref="ns6:SFItemID" minOccurs="0"/>
                <xsd:element ref="ns6:SFVersion" minOccurs="0"/>
                <xsd:element ref="ns2:SFReference1" minOccurs="0"/>
                <xsd:element ref="ns7:SFFolderName" minOccurs="0"/>
                <xsd:element ref="ns7:SFFolderBreadcrumb" minOccurs="0"/>
                <xsd:element ref="ns2:GWappID1" minOccurs="0"/>
                <xsd:element ref="ns8: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0e4ad-bfb7-4b18-aeab-6de77b6a2571" elementFormDefault="qualified">
    <xsd:import namespace="http://schemas.microsoft.com/office/2006/documentManagement/types"/>
    <xsd:import namespace="http://schemas.microsoft.com/office/infopath/2007/PartnerControls"/>
    <xsd:element name="RecordID" ma:index="1" nillable="true" ma:displayName="RecordID" ma:hidden="true" ma:internalName="RecordID" ma:readOnly="false">
      <xsd:simpleType>
        <xsd:restriction base="dms:Text"/>
      </xsd:simpleType>
    </xsd:element>
    <xsd:element name="Narrative" ma:index="7" nillable="true" ma:displayName="Narrative" ma:internalName="Narrative" ma:readOnly="false">
      <xsd:simpleType>
        <xsd:restriction base="dms:Note">
          <xsd:maxLength value="255"/>
        </xsd:restriction>
      </xsd:simpleType>
    </xsd:element>
    <xsd:element name="Aggregation_Status" ma:index="8" nillable="true" ma:displayName="Aggregation Status" ma:default="Normal"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Read_Only_Status" ma:index="9"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Authoritative_Version" ma:index="10" nillable="true" ma:displayName="Authoritative Version" ma:default="0" ma:hidden="true" ma:internalName="AuthoritativeVersion" ma:readOnly="false">
      <xsd:simpleType>
        <xsd:restriction base="dms:Boolean"/>
      </xsd:simpleType>
    </xsd:element>
    <xsd:element name="PRA_Text_1" ma:index="11" nillable="true" ma:displayName="PRA Text 1" ma:hidden="true" ma:internalName="PraText1" ma:readOnly="false">
      <xsd:simpleType>
        <xsd:restriction base="dms:Text"/>
      </xsd:simpleType>
    </xsd:element>
    <xsd:element name="PRA_Text_2" ma:index="12" nillable="true" ma:displayName="PRA Text 2" ma:hidden="true" ma:internalName="PraText2" ma:readOnly="false">
      <xsd:simpleType>
        <xsd:restriction base="dms:Text"/>
      </xsd:simpleType>
    </xsd:element>
    <xsd:element name="PRA_Text_3" ma:index="13" nillable="true" ma:displayName="PRA Text 3" ma:hidden="true" ma:internalName="PraText3" ma:readOnly="false">
      <xsd:simpleType>
        <xsd:restriction base="dms:Text"/>
      </xsd:simpleType>
    </xsd:element>
    <xsd:element name="PRA_Text_4" ma:index="14" nillable="true" ma:displayName="PRA Text 4" ma:hidden="true" ma:internalName="PraText4" ma:readOnly="false">
      <xsd:simpleType>
        <xsd:restriction base="dms:Text"/>
      </xsd:simpleType>
    </xsd:element>
    <xsd:element name="PRA_Text_5" ma:index="15" nillable="true" ma:displayName="PRA Text 5" ma:hidden="true" ma:internalName="PraText5" ma:readOnly="false">
      <xsd:simpleType>
        <xsd:restriction base="dms:Text"/>
      </xsd:simpleType>
    </xsd:element>
    <xsd:element name="PRA_Date_1" ma:index="16" nillable="true" ma:displayName="PRA Date 1" ma:format="DateTime" ma:hidden="true" ma:internalName="PraDate1" ma:readOnly="false">
      <xsd:simpleType>
        <xsd:restriction base="dms:DateTime"/>
      </xsd:simpleType>
    </xsd:element>
    <xsd:element name="PRA_Date_2" ma:index="17" nillable="true" ma:displayName="PRA Date 2" ma:format="DateTime" ma:hidden="true" ma:internalName="PraDate2" ma:readOnly="false">
      <xsd:simpleType>
        <xsd:restriction base="dms:DateTime"/>
      </xsd:simpleType>
    </xsd:element>
    <xsd:element name="PRA_Date_3" ma:index="18" nillable="true" ma:displayName="PRA Date 3" ma:format="DateTime" ma:hidden="true" ma:internalName="PraDate3" ma:readOnly="false">
      <xsd:simpleType>
        <xsd:restriction base="dms:DateTime"/>
      </xsd:simpleType>
    </xsd:element>
    <xsd:element name="PRA_Date_Trigger" ma:index="19" nillable="true" ma:displayName="PRA Date Trigger" ma:format="DateTime" ma:hidden="true" ma:internalName="PraDateTrigger" ma:readOnly="false">
      <xsd:simpleType>
        <xsd:restriction base="dms:DateTime"/>
      </xsd:simpleType>
    </xsd:element>
    <xsd:element name="PRA_Date_Disposal" ma:index="20" nillable="true" ma:displayName="PRA Date Disposal" ma:format="DateTime" ma:hidden="true" ma:internalName="PraDateDisposal" ma:readOnly="false">
      <xsd:simpleType>
        <xsd:restriction base="dms:DateTime"/>
      </xsd:simpleType>
    </xsd:element>
    <xsd:element name="Target_Audience" ma:index="21"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Original_Document" ma:index="22" nillable="true" ma:displayName="Original Document" ma:hidden="true" ma:internalName="OriginalDocument">
      <xsd:simpleType>
        <xsd:restriction base="dms:Text"/>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Related_People" ma:index="34" nillable="true" ma:displayName="Related People" ma:hidden="true" ma:list="UserInfo"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Type" ma:index="36" nillable="true" ma:displayName="Business Value" ma:default="Normal" ma:hidden="true" ma:internalName="RecordType" ma:readOnly="fals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Know-How_Type" ma:index="37"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PRA_Type" ma:index="38" nillable="true" ma:displayName="PRA Type" ma:default="Doc" ma:hidden="true" ma:internalName="PRAType" ma:readOnly="false">
      <xsd:simpleType>
        <xsd:restriction base="dms:Text"/>
      </xsd:simpleType>
    </xsd:element>
    <xsd:element name="SFReference1" ma:index="51" nillable="true" ma:displayName="SFReference" ma:hidden="true" ma:internalName="SFReference1" ma:readOnly="false">
      <xsd:simpleType>
        <xsd:restriction base="dms:Text">
          <xsd:maxLength value="255"/>
        </xsd:restriction>
      </xsd:simpleType>
    </xsd:element>
    <xsd:element name="GWappID1" ma:index="54" nillable="true" ma:displayName="GWappID1" ma:default="" ma:description="Metadata for API queries from applications such as SLUR, GIS, Wells, etc" ma:hidden="true" ma:internalName="GWappID1"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DocumentType" ma:index="3" ma:displayName="Document Type" ma:format="Dropdown" ma:internalName="DocumentType" ma:readOnly="false">
      <xsd:simpleType>
        <xsd:restriction base="dms:Choice">
          <xsd:enumeration value="Consents"/>
          <xsd:enumeration value="Contract"/>
          <xsd:enumeration value="Correspondence"/>
          <xsd:enumeration value="Data or register"/>
          <xsd:enumeration value="Drawing"/>
          <xsd:enumeration value="File note"/>
          <xsd:enumeration value="Financial"/>
          <xsd:enumeration value="Legal"/>
          <xsd:enumeration value="Meeting document"/>
          <xsd:enumeration value="Multi media"/>
          <xsd:enumeration value="Planning"/>
          <xsd:enumeration value="Policy or Procedure"/>
          <xsd:enumeration value="Presentation"/>
          <xsd:enumeration value="Project"/>
          <xsd:enumeration value="Publication"/>
          <xsd:enumeration value="Reference material"/>
          <xsd:enumeration value="Report"/>
          <xsd:enumeration value="Submissions"/>
          <xsd:enumeration value="Template"/>
        </xsd:restriction>
      </xsd:simpleType>
    </xsd:element>
    <xsd:element name="Subactivity" ma:index="29" nillable="true" ma:displayName="Subactivity" ma:default="NA" ma:format="Dropdown" ma:hidden="true" ma:internalName="Subactivity" ma:readOnly="false">
      <xsd:simpleType>
        <xsd:union memberTypes="dms:Text">
          <xsd:simpleType>
            <xsd:restriction base="dms:Choice">
              <xsd:enumeration value="NA"/>
            </xsd:restriction>
          </xsd:simpleType>
        </xsd:union>
      </xsd:simpleType>
    </xsd:element>
    <xsd:element name="Key_x0020_Words" ma:index="35" nillable="true" ma:displayName="Key Words" ma:hidden="true" ma:internalName="Key_x0020_Words" ma:readOnly="false">
      <xsd:complexType>
        <xsd:complexContent>
          <xsd:extension base="dms:MultiChoice">
            <xsd:sequence>
              <xsd:element name="Value" maxOccurs="unbounded" minOccurs="0" nillable="true">
                <xsd:simpleType>
                  <xsd:restriction base="dms:Choice">
                    <xsd:enumeration value="Not yet defined"/>
                  </xsd:restriction>
                </xsd:simpleType>
              </xsd:element>
            </xsd:sequence>
          </xsd:extension>
        </xsd:complexContent>
      </xsd:complexType>
    </xsd:element>
    <xsd:element name="FunctionGroup" ma:index="39" nillable="true" ma:displayName="Function Group" ma:default="Corporate Management" ma:format="RadioButtons" ma:hidden="true" ma:internalName="FunctionGroup" ma:readOnly="false">
      <xsd:simpleType>
        <xsd:union memberTypes="dms:Text">
          <xsd:simpleType>
            <xsd:restriction base="dms:Choice">
              <xsd:enumeration value="Corporate Management"/>
            </xsd:restriction>
          </xsd:simpleType>
        </xsd:union>
      </xsd:simpleType>
    </xsd:element>
    <xsd:element name="Function" ma:index="40" nillable="true" ma:displayName="Function" ma:default="Official Information and Privacy Requests" ma:format="RadioButtons" ma:hidden="true" ma:internalName="Function" ma:readOnly="false">
      <xsd:simpleType>
        <xsd:union memberTypes="dms:Text">
          <xsd:simpleType>
            <xsd:restriction base="dms:Choice">
              <xsd:enumeration value="Official Information and Privacy Requests"/>
            </xsd:restriction>
          </xsd:simpleType>
        </xsd:union>
      </xsd:simpleType>
    </xsd:element>
    <xsd:element name="Activity" ma:index="41" nillable="true" ma:displayName="Activity" ma:default="Requests and Responses" ma:format="RadioButtons" ma:hidden="true" ma:internalName="Activity" ma:readOnly="false">
      <xsd:simpleType>
        <xsd:union memberTypes="dms:Text">
          <xsd:simpleType>
            <xsd:restriction base="dms:Choice">
              <xsd:enumeration value="Requests and Responses"/>
            </xsd:restriction>
          </xsd:simpleType>
        </xsd:union>
      </xsd:simpleType>
    </xsd:element>
    <xsd:element name="Project" ma:index="42"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se" ma:index="43" nillable="true" ma:displayName="Case" ma:default="NA" ma:format="RadioButtons" ma:hidden="true" ma:internalName="Case" ma:readOnly="false">
      <xsd:simpleType>
        <xsd:union memberTypes="dms:Text">
          <xsd:simpleType>
            <xsd:restriction base="dms:Choice">
              <xsd:enumeration value="NA"/>
            </xsd:restriction>
          </xsd:simpleType>
        </xsd:union>
      </xsd:simpleType>
    </xsd:element>
    <xsd:element name="CategoryName" ma:index="44"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tegoryValue" ma:index="45"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Volume" ma:index="46"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b1010b5-1c48-4991-839e-9c81fbd68225" elementFormDefault="qualified">
    <xsd:import namespace="http://schemas.microsoft.com/office/2006/documentManagement/types"/>
    <xsd:import namespace="http://schemas.microsoft.com/office/infopath/2007/PartnerControls"/>
    <xsd:element name="Approved_x0020_by_x0020_Manager" ma:index="4" nillable="true" ma:displayName="Approved by GM" ma:default="0" ma:internalName="Approved_x0020_by_x0020_Manager" ma:readOnly="false">
      <xsd:simpleType>
        <xsd:restriction base="dms:Boolean"/>
      </xsd:simpleType>
    </xsd:element>
    <xsd:element name="Review_x0020_by_x0020_Democratic_x0020_Services" ma:index="5" nillable="true" ma:displayName="Reviewed by Democratic Services" ma:default="0" ma:internalName="Review_x0020_by_x0020_Democratic_x0020_Services" ma:readOnly="false">
      <xsd:simpleType>
        <xsd:restriction base="dms:Boolean"/>
      </xsd:simpleType>
    </xsd:element>
    <xsd:element name="Approved_x0020_by_x0020_GM" ma:index="6" nillable="true" ma:displayName="Approved by GM PC" ma:default="0" ma:internalName="Approved_x0020_by_x0020_GM" ma:readOnly="false">
      <xsd:simpleType>
        <xsd:restriction base="dms:Boolean"/>
      </xsd:simpleType>
    </xsd:element>
    <xsd:element name="Subtype" ma:index="30" ma:displayName="Subtype" ma:default="NA" ma:format="RadioButtons" ma:hidden="true" ma:internalName="Subtype" ma:readOnly="false">
      <xsd:simpleType>
        <xsd:union memberTypes="dms:Text">
          <xsd:simpleType>
            <xsd:restriction base="dms:Choice">
              <xsd:enumeration value="N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e72f94b-53e5-49f5-adb9-3c093685bfe9" elementFormDefault="qualified">
    <xsd:import namespace="http://schemas.microsoft.com/office/2006/documentManagement/types"/>
    <xsd:import namespace="http://schemas.microsoft.com/office/infopath/2007/PartnerControls"/>
    <xsd:element name="eDocsDocNumber" ma:index="47" nillable="true" ma:displayName="eDocsDocNumber" ma:hidden="true" ma:internalName="eDocsDoc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d898b5-e271-4244-af54-867424985972" elementFormDefault="qualified">
    <xsd:import namespace="http://schemas.microsoft.com/office/2006/documentManagement/types"/>
    <xsd:import namespace="http://schemas.microsoft.com/office/infopath/2007/PartnerControls"/>
    <xsd:element name="SFReference" ma:index="48" nillable="true" ma:displayName="Reference" ma:hidden="true" ma:internalName="SFReference" ma:readOnly="false">
      <xsd:simpleType>
        <xsd:restriction base="dms:Text"/>
      </xsd:simpleType>
    </xsd:element>
    <xsd:element name="SFItemID" ma:index="49" nillable="true" ma:displayName="SFItemID" ma:hidden="true" ma:internalName="SFItemID" ma:readOnly="false">
      <xsd:simpleType>
        <xsd:restriction base="dms:Text"/>
      </xsd:simpleType>
    </xsd:element>
    <xsd:element name="SFVersion" ma:index="50" nillable="true" ma:displayName="SFVersion" ma:hidden="true" ma:internalName="SF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2ea364-72e3-4b29-83ee-046ba9c3241f" elementFormDefault="qualified">
    <xsd:import namespace="http://schemas.microsoft.com/office/2006/documentManagement/types"/>
    <xsd:import namespace="http://schemas.microsoft.com/office/infopath/2007/PartnerControls"/>
    <xsd:element name="SFFolderName" ma:index="52" nillable="true" ma:displayName="Folder Name" ma:hidden="true" ma:internalName="SFFolderName" ma:readOnly="false">
      <xsd:simpleType>
        <xsd:restriction base="dms:Text"/>
      </xsd:simpleType>
    </xsd:element>
    <xsd:element name="SFFolderBreadcrumb" ma:index="53" nillable="true" ma:displayName="Folder Breadcrumb" ma:hidden="true" ma:internalName="SFFolderBreadcrumb"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ItemAdding</Name>
    <Synchronization>Default</Synchronization>
    <Type>1</Type>
    <SequenceNumber>3</SequenceNumber>
    <Url/>
    <Assembly>ILDS.Template.RecordsEventHandler, Version=2010.1.0.0, Culture=neutral, PublicKeyToken=f456434fdd6e6bdd</Assembly>
    <Class>ILDS.Template.RecordsEventHandler.ItemEventReceiver</Class>
    <Data/>
    <Filter/>
  </Receiver>
  <Receiver>
    <Name>ItemUpdating</Name>
    <Synchronization>Default</Synchronization>
    <Type>2</Type>
    <SequenceNumber>3</SequenceNumber>
    <Url/>
    <Assembly>ILDS.Template.RecordsEventHandler, Version=2010.1.0.0, Culture=neutral, PublicKeyToken=f456434fdd6e6bdd</Assembly>
    <Class>ILDS.Template.RecordsEventHandler.ItemEventReceiver</Class>
    <Data/>
    <Filter/>
  </Receiver>
  <Receiver>
    <Name>ItemUpdated</Name>
    <Synchronization>Default</Synchronization>
    <Type>10002</Type>
    <SequenceNumber>3</SequenceNumber>
    <Url/>
    <Assembly>ILDS.Template.RecordsEventHandler, Version=2010.1.0.0, Culture=neutral, PublicKeyToken=f456434fdd6e6bdd</Assembly>
    <Class>ILDS.Template.RecordsEventHandler.ItemEventReceiver</Class>
    <Data/>
    <Filter/>
  </Receiver>
  <Receiver>
    <Name>ItemAdded</Name>
    <Synchronization>Default</Synchronization>
    <Type>10001</Type>
    <SequenceNumber>3</SequenceNumber>
    <Url/>
    <Assembly>ILDS.Template.RecordsEventHandler, Version=2010.1.0.0, Culture=neutral, PublicKeyToken=f456434fdd6e6bdd</Assembly>
    <Class>ILDS.Template.RecordsEventHandler.ItemEventReceiver</Class>
    <Data/>
    <Filter/>
  </Receiver>
  <Receiver>
    <Name>ItemDeleting</Name>
    <Synchronization>Default</Synchronization>
    <Type>3</Type>
    <SequenceNumber>3</SequenceNumber>
    <Url/>
    <Assembly>ILDS.Template.RecordsEventHandler, Version=2010.1.0.0, Culture=neutral, PublicKeyToken=f456434fdd6e6bdd</Assembly>
    <Class>ILDS.Template.RecordsEventHandler.ItemEventReceiver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roved_x0020_by_x0020_Manager xmlns="7b1010b5-1c48-4991-839e-9c81fbd68225">false</Approved_x0020_by_x0020_Manager>
    <Aggregation_Status xmlns="9e20e4ad-bfb7-4b18-aeab-6de77b6a2571">Normal</Aggregation_Status>
    <PRA_Text_2 xmlns="9e20e4ad-bfb7-4b18-aeab-6de77b6a2571" xsi:nil="true"/>
    <PRA_Date_1 xmlns="9e20e4ad-bfb7-4b18-aeab-6de77b6a2571" xsi:nil="true"/>
    <PRA_Date_Trigger xmlns="9e20e4ad-bfb7-4b18-aeab-6de77b6a2571" xsi:nil="true"/>
    <SFReference xmlns="23d898b5-e271-4244-af54-867424985972">2017-034 - Tony Randle</SFReference>
    <SFItemID xmlns="23d898b5-e271-4244-af54-867424985972">be1e2f18-5868-4ed6-8d9f-412c482a2d5c</SFItemID>
    <Narrative xmlns="9e20e4ad-bfb7-4b18-aeab-6de77b6a2571" xsi:nil="true"/>
    <Authoritative_Version xmlns="9e20e4ad-bfb7-4b18-aeab-6de77b6a2571">false</Authoritative_Version>
    <Know-How_Type xmlns="9e20e4ad-bfb7-4b18-aeab-6de77b6a2571">NA</Know-How_Type>
    <Read_Only_Status xmlns="9e20e4ad-bfb7-4b18-aeab-6de77b6a2571">Open</Read_Only_Status>
    <Function xmlns="e21cbe00-2104-4159-b9b9-bd54555d1bf2">Official Information and Privacy Requests</Function>
    <Volume xmlns="e21cbe00-2104-4159-b9b9-bd54555d1bf2">NA</Volume>
    <SFFolderBreadcrumb xmlns="642ea364-72e3-4b29-83ee-046ba9c3241f">oiaprog&gt;2017-034 - Tony Randle</SFFolderBreadcrumb>
    <PRA_Text_3 xmlns="9e20e4ad-bfb7-4b18-aeab-6de77b6a2571" xsi:nil="true"/>
    <PRA_Text_4 xmlns="9e20e4ad-bfb7-4b18-aeab-6de77b6a2571" xsi:nil="true"/>
    <Original_Document xmlns="9e20e4ad-bfb7-4b18-aeab-6de77b6a2571" xsi:nil="true"/>
    <Project xmlns="e21cbe00-2104-4159-b9b9-bd54555d1bf2">NA</Project>
    <eDocsDocNumber xmlns="ce72f94b-53e5-49f5-adb9-3c093685bfe9" xsi:nil="true"/>
    <SFReference1 xmlns="9e20e4ad-bfb7-4b18-aeab-6de77b6a2571" xsi:nil="true"/>
    <GWappID1 xmlns="9e20e4ad-bfb7-4b18-aeab-6de77b6a2571" xsi:nil="true"/>
    <CategoryValue xmlns="e21cbe00-2104-4159-b9b9-bd54555d1bf2">NA</CategoryValue>
    <IconOverlay xmlns="http://schemas.microsoft.com/sharepoint/v4" xsi:nil="true"/>
    <DocumentType xmlns="e21cbe00-2104-4159-b9b9-bd54555d1bf2">Data or register</DocumentType>
    <Subtype xmlns="7b1010b5-1c48-4991-839e-9c81fbd68225">NA</Subtype>
    <FunctionGroup xmlns="e21cbe00-2104-4159-b9b9-bd54555d1bf2">Corporate Management</FunctionGroup>
    <Activity xmlns="e21cbe00-2104-4159-b9b9-bd54555d1bf2">Requests and Responses</Activity>
    <PRA_Text_5 xmlns="9e20e4ad-bfb7-4b18-aeab-6de77b6a2571" xsi:nil="true"/>
    <Related_People xmlns="9e20e4ad-bfb7-4b18-aeab-6de77b6a2571">
      <UserInfo>
        <DisplayName/>
        <AccountId xsi:nil="true"/>
        <AccountType/>
      </UserInfo>
    </Related_People>
    <CategoryName xmlns="e21cbe00-2104-4159-b9b9-bd54555d1bf2">NA</CategoryName>
    <PRA_Date_Disposal xmlns="9e20e4ad-bfb7-4b18-aeab-6de77b6a2571" xsi:nil="true"/>
    <Key_x0020_Words xmlns="e21cbe00-2104-4159-b9b9-bd54555d1bf2"/>
    <Case xmlns="e21cbe00-2104-4159-b9b9-bd54555d1bf2">NA</Case>
    <RecordID xmlns="9e20e4ad-bfb7-4b18-aeab-6de77b6a2571" xsi:nil="true"/>
    <PRA_Text_1 xmlns="9e20e4ad-bfb7-4b18-aeab-6de77b6a2571" xsi:nil="true"/>
    <PRA_Date_3 xmlns="9e20e4ad-bfb7-4b18-aeab-6de77b6a2571" xsi:nil="true"/>
    <PRA_Type xmlns="9e20e4ad-bfb7-4b18-aeab-6de77b6a2571">Doc</PRA_Type>
    <SFVersion xmlns="23d898b5-e271-4244-af54-867424985972" xsi:nil="true"/>
    <SFFolderName xmlns="642ea364-72e3-4b29-83ee-046ba9c3241f">2017-034 - Tony Randle</SFFolderName>
    <Target_Audience xmlns="9e20e4ad-bfb7-4b18-aeab-6de77b6a2571">Internal</Target_Audience>
    <Subactivity xmlns="e21cbe00-2104-4159-b9b9-bd54555d1bf2">NA</Subactivity>
    <Approved_x0020_by_x0020_GM xmlns="7b1010b5-1c48-4991-839e-9c81fbd68225">false</Approved_x0020_by_x0020_GM>
    <PRA_Date_2 xmlns="9e20e4ad-bfb7-4b18-aeab-6de77b6a2571" xsi:nil="true"/>
    <Review_x0020_by_x0020_Democratic_x0020_Services xmlns="7b1010b5-1c48-4991-839e-9c81fbd68225">false</Review_x0020_by_x0020_Democratic_x0020_Services>
    <Record_Type xmlns="9e20e4ad-bfb7-4b18-aeab-6de77b6a2571">Normal</Record_Type>
    <_dlc_DocId xmlns="9e20e4ad-bfb7-4b18-aeab-6de77b6a2571">OIAP-7-3419</_dlc_DocId>
    <_dlc_DocIdUrl xmlns="9e20e4ad-bfb7-4b18-aeab-6de77b6a2571">
      <Url>http://ourspace.gw.govt.nz/ws/oiapr/_layouts/15/DocIdRedir.aspx?ID=OIAP-7-3419</Url>
      <Description>OIAP-7-3419</Description>
    </_dlc_DocIdUrl>
  </documentManagement>
</p:properties>
</file>

<file path=customXml/itemProps1.xml><?xml version="1.0" encoding="utf-8"?>
<ds:datastoreItem xmlns:ds="http://schemas.openxmlformats.org/officeDocument/2006/customXml" ds:itemID="{4811F5D7-164C-475C-AEDE-0AD94FE0D2A3}"/>
</file>

<file path=customXml/itemProps2.xml><?xml version="1.0" encoding="utf-8"?>
<ds:datastoreItem xmlns:ds="http://schemas.openxmlformats.org/officeDocument/2006/customXml" ds:itemID="{D8C314D6-820F-4E2C-B578-BEE04A2ED20D}"/>
</file>

<file path=customXml/itemProps3.xml><?xml version="1.0" encoding="utf-8"?>
<ds:datastoreItem xmlns:ds="http://schemas.openxmlformats.org/officeDocument/2006/customXml" ds:itemID="{087E2A89-705D-430D-A2AE-35BF24BD80C4}"/>
</file>

<file path=customXml/itemProps4.xml><?xml version="1.0" encoding="utf-8"?>
<ds:datastoreItem xmlns:ds="http://schemas.openxmlformats.org/officeDocument/2006/customXml" ds:itemID="{D6CC0434-BCAA-4C7B-A49A-6EF9C5F036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Rate Summary</vt:lpstr>
      <vt:lpstr>Rate Summary (2)</vt:lpstr>
      <vt:lpstr>Summary Costs</vt:lpstr>
      <vt:lpstr>Compare</vt:lpstr>
      <vt:lpstr>Rates Allocation</vt:lpstr>
      <vt:lpstr>Rates Allocation (2)</vt:lpstr>
      <vt:lpstr>RCV and ECV</vt:lpstr>
      <vt:lpstr>Essbase Download old</vt:lpstr>
      <vt:lpstr>Essbase Download working</vt:lpstr>
      <vt:lpstr>Essbase final</vt:lpstr>
      <vt:lpstr>Essbase zoom</vt:lpstr>
      <vt:lpstr>Essbase unit</vt:lpstr>
      <vt:lpstr>Essbase bottom</vt:lpstr>
      <vt:lpstr>Bus-Sum</vt:lpstr>
      <vt:lpstr>Bus-Base Data</vt:lpstr>
      <vt:lpstr>Contracts</vt:lpstr>
      <vt:lpstr>Contracts inf</vt:lpstr>
      <vt:lpstr>Policy Allocations</vt:lpstr>
      <vt:lpstr>Total Trips Model</vt:lpstr>
      <vt:lpstr>Cbd</vt:lpstr>
      <vt:lpstr>paratransit</vt:lpstr>
      <vt:lpstr>Compare!Print_Area</vt:lpstr>
      <vt:lpstr>'Essbase Download old'!Print_Area</vt:lpstr>
      <vt:lpstr>'Essbase Download working'!Print_Area</vt:lpstr>
      <vt:lpstr>'Essbase final'!Print_Area</vt:lpstr>
      <vt:lpstr>'Rate Summary'!Print_Area</vt:lpstr>
      <vt:lpstr>'Rate Summary (2)'!Print_Area</vt:lpstr>
      <vt:lpstr>'Rates Allocation'!Print_Area</vt:lpstr>
      <vt:lpstr>'Rates Allocation (2)'!Print_Area</vt:lpstr>
      <vt:lpstr>'RCV and ECV'!Print_Area</vt:lpstr>
      <vt:lpstr>'Summary Costs'!Print_Area</vt:lpstr>
      <vt:lpstr>'Bus-Base Data'!Print_Titles</vt:lpstr>
      <vt:lpstr>Compare!Print_Titles</vt:lpstr>
      <vt:lpstr>'Contracts inf'!Print_Titles</vt:lpstr>
      <vt:lpstr>'Essbase Download old'!Print_Titles</vt:lpstr>
      <vt:lpstr>'Essbase Download working'!Print_Titles</vt:lpstr>
      <vt:lpstr>'Essbase final'!Print_Titles</vt:lpstr>
      <vt:lpstr>'RCV and ECV'!Print_Titles</vt:lpstr>
      <vt:lpstr>social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Mazey</dc:creator>
  <cp:lastModifiedBy>Margaret Meek</cp:lastModifiedBy>
  <cp:lastPrinted>2017-02-13T21:18:56Z</cp:lastPrinted>
  <dcterms:created xsi:type="dcterms:W3CDTF">2004-10-14T09:39:46Z</dcterms:created>
  <dcterms:modified xsi:type="dcterms:W3CDTF">2017-04-05T01:34:17Z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-1208792980</vt:i4>
  </property>
  <property fmtid="{D5CDD505-2E9C-101B-9397-08002B2CF9AE}" pid="3" name="_ReviewCycleID">
    <vt:i4>-1208792980</vt:i4>
  </property>
  <property fmtid="{D5CDD505-2E9C-101B-9397-08002B2CF9AE}" pid="4" name="_NewReviewCycle">
    <vt:lpwstr/>
  </property>
  <property fmtid="{D5CDD505-2E9C-101B-9397-08002B2CF9AE}" pid="5" name="_EmailEntryID">
    <vt:lpwstr>000000004CA508108710D011A05308002BB39C1E07003D1B11654B0FD011A05308002BB39C1E00000001090A000052CFCDB904B450489FB2CE10E10501EA0005992BC1530000</vt:lpwstr>
  </property>
  <property fmtid="{D5CDD505-2E9C-101B-9397-08002B2CF9AE}" pid="6" name="DM_Links_Updated">
    <vt:bool>true</vt:bool>
  </property>
  <property fmtid="{D5CDD505-2E9C-101B-9397-08002B2CF9AE}" pid="7" name="SV_QUERY_LIST_4F35BF76-6C0D-4D9B-82B2-816C12CF3733">
    <vt:lpwstr>empty_477D106A-C0D6-4607-AEBD-E2C9D60EA279</vt:lpwstr>
  </property>
  <property fmtid="{D5CDD505-2E9C-101B-9397-08002B2CF9AE}" pid="9" name="ContentTypeId">
    <vt:lpwstr>0x010100AAAAAAAAAAAAAAAAAAAAAAAAAAAAAA020003315987AAB38D46BBE9EB26B64B1930</vt:lpwstr>
  </property>
  <property fmtid="{D5CDD505-2E9C-101B-9397-08002B2CF9AE}" pid="10" name="_dlc_DocIdItemGuid">
    <vt:lpwstr>71fa2ebc-ae20-4cc6-9d4f-8ac17496d648</vt:lpwstr>
  </property>
  <property fmtid="{D5CDD505-2E9C-101B-9397-08002B2CF9AE}" pid="11" name="_ModerationStatus">
    <vt:lpwstr>0</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