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https://hauoraaotearoa-my.sharepoint.com/personal/sacha_burgess_tewhatuora_govt_nz/Documents/Documents/OIA team/"/>
    </mc:Choice>
  </mc:AlternateContent>
  <xr:revisionPtr revIDLastSave="0" documentId="8_{BAACB835-67AB-4DE9-91CA-B34D46E95333}" xr6:coauthVersionLast="47" xr6:coauthVersionMax="47" xr10:uidLastSave="{00000000-0000-0000-0000-000000000000}"/>
  <bookViews>
    <workbookView xWindow="-110" yWindow="-110" windowWidth="19420" windowHeight="11500" firstSheet="3" activeTab="3" xr2:uid="{E3ADD777-0231-4D4E-A772-36DE2B7E5A48}"/>
  </bookViews>
  <sheets>
    <sheet name="MSC notes" sheetId="10" r:id="rId1"/>
    <sheet name="MRTB notes" sheetId="4" r:id="rId2"/>
    <sheet name="MCNZ notes" sheetId="3" r:id="rId3"/>
    <sheet name="Forecasts" sheetId="8" r:id="rId4"/>
  </sheets>
  <definedNames>
    <definedName name="_xlnm._FilterDatabase" localSheetId="3" hidden="1">Forecasts!$A$17:$AB$21</definedName>
    <definedName name="_xlnm.Print_Area" localSheetId="3">Forecasts!$A$1:$AB$25</definedName>
    <definedName name="_xlnm.Print_Titles" localSheetId="3">Forecasts!$A:$B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5" i="8" l="1"/>
  <c r="R11" i="8"/>
  <c r="R6" i="8"/>
  <c r="R7" i="8"/>
  <c r="R8" i="8"/>
  <c r="R9" i="8"/>
  <c r="R10" i="8"/>
  <c r="R14" i="8"/>
  <c r="R15" i="8"/>
  <c r="R16" i="8"/>
  <c r="R17" i="8"/>
  <c r="R18" i="8"/>
  <c r="R19" i="8"/>
  <c r="R20" i="8"/>
  <c r="R21" i="8"/>
  <c r="AC15" i="8" l="1"/>
  <c r="AD15" i="8"/>
  <c r="AE15" i="8"/>
  <c r="AC17" i="8"/>
  <c r="AD17" i="8"/>
  <c r="AE17" i="8"/>
  <c r="AC16" i="8"/>
  <c r="AD16" i="8"/>
  <c r="AE16" i="8"/>
  <c r="AC14" i="8"/>
  <c r="AD14" i="8"/>
  <c r="AE14" i="8"/>
  <c r="AC18" i="8"/>
  <c r="AD18" i="8"/>
  <c r="AE18" i="8"/>
  <c r="AC19" i="8"/>
  <c r="AD19" i="8"/>
  <c r="AE19" i="8"/>
  <c r="AC20" i="8"/>
  <c r="AD20" i="8"/>
  <c r="AE20" i="8"/>
  <c r="AA16" i="8"/>
  <c r="AB16" i="8" s="1"/>
  <c r="AA14" i="8"/>
  <c r="AB14" i="8" s="1"/>
  <c r="S16" i="8"/>
  <c r="S14" i="8"/>
  <c r="I16" i="8"/>
  <c r="I14" i="8"/>
  <c r="I18" i="8"/>
  <c r="T15" i="8"/>
  <c r="T17" i="8"/>
  <c r="T16" i="8"/>
  <c r="T14" i="8"/>
  <c r="T18" i="8"/>
  <c r="T19" i="8"/>
  <c r="T20" i="8"/>
  <c r="T21" i="8"/>
  <c r="AQ13" i="8"/>
  <c r="AR13" i="8"/>
  <c r="AQ15" i="8"/>
  <c r="AR15" i="8"/>
  <c r="AQ17" i="8"/>
  <c r="AR17" i="8"/>
  <c r="AQ16" i="8"/>
  <c r="AR16" i="8"/>
  <c r="AQ14" i="8"/>
  <c r="AR14" i="8"/>
  <c r="S15" i="8"/>
  <c r="AA15" i="8"/>
  <c r="AB15" i="8" s="1"/>
  <c r="I15" i="8"/>
  <c r="AR21" i="8" l="1"/>
  <c r="AQ21" i="8"/>
  <c r="AE21" i="8"/>
  <c r="AD21" i="8"/>
  <c r="AC21" i="8"/>
  <c r="AA21" i="8"/>
  <c r="AB21" i="8" s="1"/>
  <c r="S21" i="8"/>
  <c r="I21" i="8"/>
  <c r="AR20" i="8"/>
  <c r="AQ20" i="8"/>
  <c r="AA20" i="8"/>
  <c r="AB20" i="8" s="1"/>
  <c r="S20" i="8"/>
  <c r="I20" i="8"/>
  <c r="AR19" i="8"/>
  <c r="AQ19" i="8"/>
  <c r="AA19" i="8"/>
  <c r="AB19" i="8" s="1"/>
  <c r="S19" i="8"/>
  <c r="I19" i="8"/>
  <c r="AR18" i="8"/>
  <c r="AQ18" i="8"/>
  <c r="AA18" i="8"/>
  <c r="AB18" i="8" s="1"/>
  <c r="S18" i="8"/>
  <c r="AA17" i="8"/>
  <c r="AB17" i="8" s="1"/>
  <c r="S17" i="8"/>
  <c r="I17" i="8"/>
  <c r="AR11" i="8"/>
  <c r="AQ11" i="8"/>
  <c r="AE11" i="8"/>
  <c r="AD11" i="8"/>
  <c r="AC11" i="8"/>
  <c r="AA11" i="8"/>
  <c r="AB11" i="8" s="1"/>
  <c r="T11" i="8"/>
  <c r="S11" i="8"/>
  <c r="I11" i="8"/>
  <c r="AR10" i="8"/>
  <c r="AQ10" i="8"/>
  <c r="AE10" i="8"/>
  <c r="AD10" i="8"/>
  <c r="AC10" i="8"/>
  <c r="AA10" i="8"/>
  <c r="AB10" i="8" s="1"/>
  <c r="T10" i="8"/>
  <c r="S10" i="8"/>
  <c r="I10" i="8"/>
  <c r="AR9" i="8"/>
  <c r="AQ9" i="8"/>
  <c r="AE9" i="8"/>
  <c r="AD9" i="8"/>
  <c r="AC9" i="8"/>
  <c r="AA9" i="8"/>
  <c r="AB9" i="8" s="1"/>
  <c r="T9" i="8"/>
  <c r="S9" i="8"/>
  <c r="I9" i="8"/>
  <c r="AR8" i="8"/>
  <c r="AQ8" i="8"/>
  <c r="AE8" i="8"/>
  <c r="AD8" i="8"/>
  <c r="AC8" i="8"/>
  <c r="AA8" i="8"/>
  <c r="AB8" i="8" s="1"/>
  <c r="T8" i="8"/>
  <c r="S8" i="8"/>
  <c r="I8" i="8"/>
  <c r="AR7" i="8"/>
  <c r="AQ7" i="8"/>
  <c r="AE7" i="8"/>
  <c r="AD7" i="8"/>
  <c r="AC7" i="8"/>
  <c r="AA7" i="8"/>
  <c r="AB7" i="8" s="1"/>
  <c r="T7" i="8"/>
  <c r="S7" i="8"/>
  <c r="I7" i="8"/>
  <c r="AR6" i="8"/>
  <c r="AQ6" i="8"/>
  <c r="AE6" i="8"/>
  <c r="AD6" i="8"/>
  <c r="AC6" i="8"/>
  <c r="AA6" i="8"/>
  <c r="AB6" i="8" s="1"/>
  <c r="T6" i="8"/>
  <c r="S6" i="8"/>
  <c r="I6" i="8"/>
  <c r="AR5" i="8"/>
  <c r="AQ5" i="8"/>
  <c r="AE5" i="8"/>
  <c r="AD5" i="8"/>
  <c r="AC5" i="8"/>
  <c r="AA5" i="8"/>
  <c r="AB5" i="8" s="1"/>
  <c r="T5" i="8"/>
  <c r="S5" i="8"/>
  <c r="I5" i="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Emmanuel Jo</author>
  </authors>
  <commentList>
    <comment ref="M4" authorId="0" shapeId="0" xr:uid="{C3C8F33A-1A7C-40BE-8779-8B4E7D0428A0}">
      <text>
        <r>
          <rPr>
            <b/>
            <sz val="9"/>
            <color indexed="81"/>
            <rFont val="Tahoma"/>
            <family val="2"/>
          </rPr>
          <t>This is the minimum additional entry per year we need on top of current entry to maintain current ratio of WF per relevant population for the next 10 years</t>
        </r>
      </text>
    </comment>
  </commentList>
</comments>
</file>

<file path=xl/sharedStrings.xml><?xml version="1.0" encoding="utf-8"?>
<sst xmlns="http://schemas.openxmlformats.org/spreadsheetml/2006/main" count="267" uniqueCount="202">
  <si>
    <t>Technical notes on Medical Laboratory Scientists &amp; Technicians</t>
  </si>
  <si>
    <t>Data source</t>
  </si>
  <si>
    <t xml:space="preserve">Registration and workforce survey data supplied by </t>
  </si>
  <si>
    <t>Te Kaunihera Pūtaiao Hauora o Aotearoa - Medical Sciences Council of New Zealand (MSC)</t>
  </si>
  <si>
    <t>to the Workforce Analytics and Forecasting team, National People Services, People and Communications, Te Whatu Ora – Health New Zealand.</t>
  </si>
  <si>
    <t xml:space="preserve">Headcounts </t>
  </si>
  <si>
    <t xml:space="preserve">Headcounts in annual series refer to numbers of Medical Laboratory Scientists &amp; Technicians with </t>
  </si>
  <si>
    <t>current annual practising certificates (APCs) issued by MSC as of 31 March,</t>
  </si>
  <si>
    <t>whether or not they were working for Health New Zealand - Te Whatu Ora.</t>
  </si>
  <si>
    <t>Scopes</t>
  </si>
  <si>
    <t>Medical Laboratory Scientists and Technicians can be registered in the following scopes:</t>
  </si>
  <si>
    <t>Biochemistry</t>
  </si>
  <si>
    <t>Blood donor services</t>
  </si>
  <si>
    <t>Blood transfusion services</t>
  </si>
  <si>
    <t>Cytogenetics</t>
  </si>
  <si>
    <t>Cytology</t>
  </si>
  <si>
    <t>Embryology</t>
  </si>
  <si>
    <t>Haematology</t>
  </si>
  <si>
    <t>Histology</t>
  </si>
  <si>
    <t>Immunology/virology</t>
  </si>
  <si>
    <t>Microbiology</t>
  </si>
  <si>
    <t>Molecular diagnostics/genetics</t>
  </si>
  <si>
    <t>Mortuary practice</t>
  </si>
  <si>
    <t>Phlebotomy</t>
  </si>
  <si>
    <t>Point of care testing</t>
  </si>
  <si>
    <t>Specimen services.</t>
  </si>
  <si>
    <t>Confidentiality</t>
  </si>
  <si>
    <t xml:space="preserve">MSC is required to provide information on each Medical Laboratory Scientists &amp; Technicians with an APC </t>
  </si>
  <si>
    <t xml:space="preserve">to the Director-General of Health under section 134A </t>
  </si>
  <si>
    <t xml:space="preserve">of the Health Practitioners Competence Assurance Act. </t>
  </si>
  <si>
    <t xml:space="preserve">This information is received and analysed </t>
  </si>
  <si>
    <t xml:space="preserve">under delegation from the Director-General of Health </t>
  </si>
  <si>
    <t xml:space="preserve">by the Workforce Analytics and Forecasting team, National People Services, People and Culture, Te Whatu Ora – Health New Zealand. </t>
  </si>
  <si>
    <t xml:space="preserve">The Workforce Analytics and Forecasting team is required under section 134A(4) </t>
  </si>
  <si>
    <t>not to release information that could identify individual practitioners.</t>
  </si>
  <si>
    <t>Accordingly, cell numbers in the tables are suppressed if the number is less than 6.</t>
  </si>
  <si>
    <t>Technical notes on Medical Radiation Technologists</t>
  </si>
  <si>
    <t>Te Poari Ringa Hangarau Iraruke - New Zealand Medical Radiation Technologists Board (MRTB)</t>
  </si>
  <si>
    <t xml:space="preserve">Headcounts in annual series refer to numbers of Medical Radiation Technologists with </t>
  </si>
  <si>
    <t>current annual practising certificates (APCs) issued by MRTB as of 31 March,</t>
  </si>
  <si>
    <t>NZMRTB scopes</t>
  </si>
  <si>
    <t>Medical Radiation Technologists can be registered in the following scopes:</t>
  </si>
  <si>
    <t>Magnetic Resonance Imaging (MRI) Technologist</t>
  </si>
  <si>
    <t>Medical Imaging Technologist</t>
  </si>
  <si>
    <t>Nuclear Medicine Technologist</t>
  </si>
  <si>
    <t>Radiation Therapist</t>
  </si>
  <si>
    <t>Sonographer</t>
  </si>
  <si>
    <t>Trainee Magnetic Resonance Imaging (MRI) Technologist</t>
  </si>
  <si>
    <t>Trainee Nuclear Medicine Technologist</t>
  </si>
  <si>
    <t>Trainee Sonographer</t>
  </si>
  <si>
    <t>Sonographer scope of practice</t>
  </si>
  <si>
    <t>"Sonographers may practice in a variety of disciplines including general, cardiac and vascular ultrasound.</t>
  </si>
  <si>
    <t>They may use the following titles in accordance with their area of education and competence:</t>
  </si>
  <si>
    <t>sonographer, cardiac sonographer, echocardiographer, echocardiographic sonographer, general sonographer, and vascular sonographer."</t>
  </si>
  <si>
    <t xml:space="preserve">https://www.mrtboard.org.nz/assets_mrtb/Uploads/20251112_MRTB-consult_draft-SOP.pdf </t>
  </si>
  <si>
    <t xml:space="preserve">MRTB is required to provide information on each Medical Radiation Technologists with an APC </t>
  </si>
  <si>
    <t xml:space="preserve">Technical Notes on medical workforce </t>
  </si>
  <si>
    <t xml:space="preserve">Te Kaunihera Rata o Aotearoa – Medical Council of New Zealand (MCNZ) </t>
  </si>
  <si>
    <t xml:space="preserve">Note that MCNZ has separately reported in depth </t>
  </si>
  <si>
    <t>on their registration and workforce survey data in</t>
  </si>
  <si>
    <t>https://www.mcnz.org.nz/about-us/our-data/</t>
  </si>
  <si>
    <t xml:space="preserve">Headcounts in annual series refer to numbers of doctors with </t>
  </si>
  <si>
    <t xml:space="preserve">current annual practising certificates (APCs) issued by MCNZ as of 30 June. </t>
  </si>
  <si>
    <t xml:space="preserve">MCNZ is required to provide information on each doctor with an APC </t>
  </si>
  <si>
    <t>Medical specialties</t>
  </si>
  <si>
    <t xml:space="preserve">Numbers of doctors in each medical specialty are those registered by MCNZ </t>
  </si>
  <si>
    <t>with the relevant vocational scope and with current APC,</t>
  </si>
  <si>
    <t xml:space="preserve">Doctors with more than one vocational scope are counted in each of their specialties. </t>
  </si>
  <si>
    <t>Doctors can be registered in the following vocational scopes:</t>
  </si>
  <si>
    <t>Anaesthesia</t>
  </si>
  <si>
    <t>Cardiothoracic Surgery</t>
  </si>
  <si>
    <t>Clinical Genetics</t>
  </si>
  <si>
    <t>Dermatology</t>
  </si>
  <si>
    <t>Diagnostic &amp; Interventional Radiology</t>
  </si>
  <si>
    <t>Emergency Medicine</t>
  </si>
  <si>
    <t>Family Planning &amp; Reproductive Health</t>
  </si>
  <si>
    <t>General Practice</t>
  </si>
  <si>
    <t>General Surgery</t>
  </si>
  <si>
    <t>Intensive Care Medicine</t>
  </si>
  <si>
    <t>Internal Medicine</t>
  </si>
  <si>
    <t>Medical Administration</t>
  </si>
  <si>
    <t>Musculoskeletal Medicine</t>
  </si>
  <si>
    <t>Neurosurgery</t>
  </si>
  <si>
    <t>Obstetrics &amp;Gynaecology</t>
  </si>
  <si>
    <t>Occupational Medicine</t>
  </si>
  <si>
    <t>Ophthalmology</t>
  </si>
  <si>
    <t>Oral &amp; Maxillofacial Surgery</t>
  </si>
  <si>
    <t>Orthopaedic Surgery</t>
  </si>
  <si>
    <t>Otolaryngology Head &amp; Neck Surgery</t>
  </si>
  <si>
    <t>Paediatric Surgery</t>
  </si>
  <si>
    <t>Paediatrics</t>
  </si>
  <si>
    <t>Pain Medicine</t>
  </si>
  <si>
    <t>Palliative Medicine</t>
  </si>
  <si>
    <t>Pathology</t>
  </si>
  <si>
    <t>Plastic &amp; Reconstructive Surgery</t>
  </si>
  <si>
    <t>Psychiatry</t>
  </si>
  <si>
    <t>Public Health Medicine</t>
  </si>
  <si>
    <t>Radiation Oncology</t>
  </si>
  <si>
    <t>Rehabilitation Medicine</t>
  </si>
  <si>
    <t>Rural Hospital Medicine</t>
  </si>
  <si>
    <t>Sexual Health Medicine</t>
  </si>
  <si>
    <t>Sport and Exercise Medicine</t>
  </si>
  <si>
    <t>Urgent Care</t>
  </si>
  <si>
    <t>Urology</t>
  </si>
  <si>
    <t>Vascular Surgery</t>
  </si>
  <si>
    <t>The vocational scope of Internal Medicine includes the subspecialties:</t>
  </si>
  <si>
    <t>·       Cardiology</t>
  </si>
  <si>
    <t>·       Clinical Pharmacology (Internal Medicine)</t>
  </si>
  <si>
    <t>·       Diabetology</t>
  </si>
  <si>
    <t>·       Endocrinology</t>
  </si>
  <si>
    <t>·       Gastroenterology</t>
  </si>
  <si>
    <t>·       Geriatric Medicine</t>
  </si>
  <si>
    <t>·       Haematology (Internal Medicine)</t>
  </si>
  <si>
    <t>·       Immunology (Internal Medicine)</t>
  </si>
  <si>
    <t>·       Infectious diseases</t>
  </si>
  <si>
    <t>·       Internal Medicine  (this subspecialty is also known as 'General Medicine')</t>
  </si>
  <si>
    <t>·       Medical Genetics</t>
  </si>
  <si>
    <t>·       Medical Oncology</t>
  </si>
  <si>
    <t>·       Nephrology</t>
  </si>
  <si>
    <t>·       Neurology</t>
  </si>
  <si>
    <t>·       Nuclear Medicine</t>
  </si>
  <si>
    <t>·       Obstetric medicine</t>
  </si>
  <si>
    <t>·       Physical medicine</t>
  </si>
  <si>
    <t>·       Respiratory medicine</t>
  </si>
  <si>
    <t>·       Rheumatology</t>
  </si>
  <si>
    <t>Hospital specialists usually have the status of Senior Medical Officer (SMO).</t>
  </si>
  <si>
    <t>Summary of the 2025 Workforce Forecasting Models</t>
  </si>
  <si>
    <r>
      <t xml:space="preserve">Please note that this table only shows relative difference between 2025 and 2035, and does not include current shortages
</t>
    </r>
    <r>
      <rPr>
        <b/>
        <sz val="11"/>
        <color rgb="FF0070C0"/>
        <rFont val="Arial"/>
        <family val="2"/>
      </rPr>
      <t>Last updated 4 February 2026</t>
    </r>
  </si>
  <si>
    <t>Forecasts based on average rates of new entry, re-entry and exit over the past 3 or 5 years, whichever presents the worst case (Medical only)</t>
  </si>
  <si>
    <t>Size of workforce (head count)</t>
  </si>
  <si>
    <t>Size of workforce (FTE)</t>
  </si>
  <si>
    <t>Ratio of FTEs to relevant population (FTE per 100,000) 
OR workload per FTE</t>
  </si>
  <si>
    <t>Relevant population group</t>
  </si>
  <si>
    <t>If minimum additional entry is achieved</t>
  </si>
  <si>
    <t>Specialty*</t>
  </si>
  <si>
    <t>Projected 2035</t>
  </si>
  <si>
    <t>Percent change in FTE ratio to 2035</t>
  </si>
  <si>
    <t>3 or 5 yr model used in 2025</t>
  </si>
  <si>
    <t>Current average inflow (past 3 or 5 ys)</t>
  </si>
  <si>
    <t>Minimum additional entry needed per year to par with population growth</t>
  </si>
  <si>
    <t>Projected 2035 (HC)</t>
  </si>
  <si>
    <t>Projected 2035 (FTE)</t>
  </si>
  <si>
    <t>Projected (2035) Ratio of FTEs to relevant population (FTE per 100,000)</t>
  </si>
  <si>
    <t>Total entry needed per year</t>
  </si>
  <si>
    <t>Gap between needed &amp; forecast FTE in 2035</t>
  </si>
  <si>
    <t>NZ Entry 2025</t>
  </si>
  <si>
    <t>NZ Entry 3 or 5 year average</t>
  </si>
  <si>
    <t>Total new entry to workforce (most recent year)</t>
  </si>
  <si>
    <t>New entry with NZ qualification</t>
  </si>
  <si>
    <t>% of new entry with NZ qualification</t>
  </si>
  <si>
    <t>% of new entry with international qualification</t>
  </si>
  <si>
    <t>Check NZ Entry</t>
  </si>
  <si>
    <t>Check HC 2025</t>
  </si>
  <si>
    <t>Check HC 2035</t>
  </si>
  <si>
    <t>Size of WF HC 2025</t>
  </si>
  <si>
    <t>Size of WF HC 2026</t>
  </si>
  <si>
    <t>Size of WF HC 2027</t>
  </si>
  <si>
    <t>Size of WF HC 2028</t>
  </si>
  <si>
    <t>Size of WF HC 2029</t>
  </si>
  <si>
    <t>Size of WF HC 2030</t>
  </si>
  <si>
    <t>Size of WF HC 2031</t>
  </si>
  <si>
    <t>Size of WF HC 2032</t>
  </si>
  <si>
    <t>Size of WF HC 2033</t>
  </si>
  <si>
    <t>Size of WF HC 2034</t>
  </si>
  <si>
    <t>Size of WF HC 2035</t>
  </si>
  <si>
    <t>Check FTE 2025</t>
  </si>
  <si>
    <t>Check FTE 2035</t>
  </si>
  <si>
    <t>Size of WF FTE 2025</t>
  </si>
  <si>
    <t>Size of WF FTE 2026</t>
  </si>
  <si>
    <t>Size of WF FTE 2027</t>
  </si>
  <si>
    <t>Size of WF FTE 2028</t>
  </si>
  <si>
    <t>Size of WF FTE 2029</t>
  </si>
  <si>
    <t>Size of WF FTE 2030</t>
  </si>
  <si>
    <t>Size of WF FTE 2031</t>
  </si>
  <si>
    <t>Size of WF FTE 2032</t>
  </si>
  <si>
    <t>Size of WF FTE 2033</t>
  </si>
  <si>
    <t>Size of WF FTE 2034</t>
  </si>
  <si>
    <t>Size of WF FTE 2035</t>
  </si>
  <si>
    <t>Medical</t>
  </si>
  <si>
    <t>Diagnostic &amp; Interventional Radiology NZ-based only</t>
  </si>
  <si>
    <t>Aged 60+</t>
  </si>
  <si>
    <t>Diagnostic &amp; Interventional Radiology - All</t>
  </si>
  <si>
    <t>Internal Medicine - inc all subspecialties</t>
  </si>
  <si>
    <t>Internal Medicine - Medical Oncology or Haematology</t>
  </si>
  <si>
    <t>Internal Medicine - Medical Oncology</t>
  </si>
  <si>
    <t>Allied</t>
  </si>
  <si>
    <t>Medical Laboratory Scientist &amp; Technicians- cytology **</t>
  </si>
  <si>
    <t>Medical Laboratory Technician - inc all specialties</t>
  </si>
  <si>
    <t>Medical Laboratory Scientist &amp; Technicians- biochemistry</t>
  </si>
  <si>
    <t>Medical Laboratory Scientist- inc all specialties</t>
  </si>
  <si>
    <t>Doctors registered in more than one specialty are counted in each of their specialties.</t>
  </si>
  <si>
    <t>The specialty of Internal Medicine covers a number of sub-specialties, including</t>
  </si>
  <si>
    <t>General Medicine, Gastroenterology, Cardiology, Haematology and</t>
  </si>
  <si>
    <t>Medical Oncology. Data on the sub-specialties come from</t>
  </si>
  <si>
    <t>Medical Council surveys - not all specialists indicate a sub-specialty.</t>
  </si>
  <si>
    <t xml:space="preserve">“Internal Medicine—including all its subspecialties” is a broad and continually evolving specialty. </t>
  </si>
  <si>
    <t xml:space="preserve">The number of subspecialties and even sub-subspecialties appears to be steadily increasing. </t>
  </si>
  <si>
    <t xml:space="preserve">According to our forecasting model (5 year base), the number of Doctors with the Internal Medicine Vocational Scope </t>
  </si>
  <si>
    <t xml:space="preserve">is projected to grow by approximately 3% each year between 2024 (1,463 head count) and 2034 (1,877 head count). </t>
  </si>
  <si>
    <t>However, this aggregate growth does not necessarily reflect trends within individual subspecialties,</t>
  </si>
  <si>
    <t xml:space="preserve">sub-subspecialties or in General Internal Medicine. </t>
  </si>
  <si>
    <t>Some areas may experience stagnation or decline, and therefore, each component should be examined carefully and individually.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</si>
</sst>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%"/>
  </numFmts>
  <fonts count="13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sz val="10"/>
      <color theme="1"/>
      <name val="Arial"/>
      <family val="2"/>
    </font>
    <font>
      <b/>
      <sz val="20"/>
      <color theme="1"/>
      <name val="Arial"/>
      <family val="2"/>
    </font>
    <font>
      <sz val="11"/>
      <color theme="1"/>
      <name val="Arial"/>
      <family val="2"/>
    </font>
    <font>
      <b/>
      <sz val="11"/>
      <color rgb="FFFF0000"/>
      <name val="Arial"/>
      <family val="2"/>
    </font>
    <font>
      <b/>
      <sz val="11"/>
      <color theme="1"/>
      <name val="Arial"/>
      <family val="2"/>
    </font>
    <font>
      <u/>
      <sz val="10"/>
      <color theme="10"/>
      <name val="Arial"/>
      <family val="2"/>
    </font>
    <font>
      <b/>
      <sz val="9"/>
      <color indexed="81"/>
      <name val="Tahoma"/>
      <family val="2"/>
    </font>
    <font>
      <b/>
      <sz val="11"/>
      <color rgb="FF0070C0"/>
      <name val="Arial"/>
      <family val="2"/>
    </font>
    <font>
      <sz val="11"/>
      <color theme="8" tint="-0.249977111117893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79998168889431442"/>
        <bgColor indexed="64"/>
      </patternFill>
    </fill>
  </fills>
  <borders count="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2" fillId="0" borderId="0" applyNumberForma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9" fillId="0" borderId="0" applyNumberFormat="0" applyFill="0" applyBorder="0" applyAlignment="0" applyProtection="0"/>
  </cellStyleXfs>
  <cellXfs count="68">
    <xf numFmtId="0" fontId="0" fillId="0" borderId="0" xfId="0"/>
    <xf numFmtId="0" fontId="1" fillId="0" borderId="0" xfId="0" applyFont="1"/>
    <xf numFmtId="0" fontId="2" fillId="0" borderId="0" xfId="1"/>
    <xf numFmtId="0" fontId="3" fillId="0" borderId="0" xfId="0" applyFont="1"/>
    <xf numFmtId="0" fontId="4" fillId="0" borderId="0" xfId="2" applyAlignment="1">
      <alignment vertical="center"/>
    </xf>
    <xf numFmtId="0" fontId="5" fillId="0" borderId="0" xfId="2" applyFont="1" applyAlignment="1">
      <alignment vertical="center"/>
    </xf>
    <xf numFmtId="0" fontId="5" fillId="0" borderId="0" xfId="2" applyFont="1" applyAlignment="1">
      <alignment vertical="center" wrapText="1"/>
    </xf>
    <xf numFmtId="0" fontId="4" fillId="0" borderId="0" xfId="2" applyAlignment="1">
      <alignment horizontal="center" vertical="center"/>
    </xf>
    <xf numFmtId="0" fontId="4" fillId="0" borderId="0" xfId="2" applyAlignment="1">
      <alignment horizontal="center" vertical="center" wrapText="1"/>
    </xf>
    <xf numFmtId="0" fontId="6" fillId="0" borderId="0" xfId="2" applyFont="1" applyAlignment="1">
      <alignment vertical="center"/>
    </xf>
    <xf numFmtId="0" fontId="8" fillId="0" borderId="0" xfId="2" applyFont="1" applyAlignment="1">
      <alignment vertical="center" wrapText="1"/>
    </xf>
    <xf numFmtId="0" fontId="6" fillId="0" borderId="0" xfId="2" applyFont="1" applyAlignment="1">
      <alignment horizontal="center" vertical="center"/>
    </xf>
    <xf numFmtId="0" fontId="8" fillId="0" borderId="0" xfId="2" applyFont="1" applyAlignment="1">
      <alignment horizontal="right" vertical="center"/>
    </xf>
    <xf numFmtId="0" fontId="6" fillId="2" borderId="0" xfId="2" applyFont="1" applyFill="1" applyAlignment="1">
      <alignment horizontal="center" vertical="center" wrapText="1"/>
    </xf>
    <xf numFmtId="0" fontId="6" fillId="3" borderId="0" xfId="2" applyFont="1" applyFill="1" applyAlignment="1">
      <alignment horizontal="center" vertical="center" wrapText="1"/>
    </xf>
    <xf numFmtId="0" fontId="6" fillId="3" borderId="0" xfId="2" applyFont="1" applyFill="1" applyAlignment="1">
      <alignment vertical="center" wrapText="1"/>
    </xf>
    <xf numFmtId="0" fontId="6" fillId="0" borderId="0" xfId="2" applyFont="1" applyAlignment="1">
      <alignment horizontal="right" vertical="center"/>
    </xf>
    <xf numFmtId="1" fontId="6" fillId="0" borderId="0" xfId="2" applyNumberFormat="1" applyFont="1" applyAlignment="1">
      <alignment horizontal="center" vertical="center"/>
    </xf>
    <xf numFmtId="1" fontId="6" fillId="0" borderId="0" xfId="3" applyNumberFormat="1" applyFont="1" applyFill="1" applyAlignment="1">
      <alignment horizontal="center" vertical="center"/>
    </xf>
    <xf numFmtId="164" fontId="6" fillId="0" borderId="0" xfId="3" applyNumberFormat="1" applyFont="1" applyFill="1" applyAlignment="1">
      <alignment horizontal="center" vertical="center"/>
    </xf>
    <xf numFmtId="165" fontId="6" fillId="0" borderId="0" xfId="3" applyNumberFormat="1" applyFont="1" applyAlignment="1">
      <alignment horizontal="center" vertical="center"/>
    </xf>
    <xf numFmtId="164" fontId="6" fillId="0" borderId="0" xfId="2" applyNumberFormat="1" applyFont="1" applyAlignment="1">
      <alignment horizontal="center" vertical="center"/>
    </xf>
    <xf numFmtId="164" fontId="6" fillId="4" borderId="0" xfId="2" applyNumberFormat="1" applyFont="1" applyFill="1" applyAlignment="1">
      <alignment horizontal="center" vertical="center"/>
    </xf>
    <xf numFmtId="1" fontId="6" fillId="5" borderId="0" xfId="2" applyNumberFormat="1" applyFont="1" applyFill="1" applyAlignment="1">
      <alignment horizontal="center" vertical="center"/>
    </xf>
    <xf numFmtId="164" fontId="6" fillId="5" borderId="0" xfId="2" applyNumberFormat="1" applyFont="1" applyFill="1" applyAlignment="1">
      <alignment horizontal="center" vertical="center"/>
    </xf>
    <xf numFmtId="165" fontId="6" fillId="5" borderId="0" xfId="2" applyNumberFormat="1" applyFont="1" applyFill="1" applyAlignment="1">
      <alignment horizontal="center" vertical="center"/>
    </xf>
    <xf numFmtId="9" fontId="6" fillId="0" borderId="0" xfId="2" applyNumberFormat="1" applyFont="1" applyAlignment="1">
      <alignment horizontal="center" vertical="center"/>
    </xf>
    <xf numFmtId="1" fontId="6" fillId="0" borderId="0" xfId="3" applyNumberFormat="1" applyFont="1" applyAlignment="1">
      <alignment horizontal="center" vertical="center"/>
    </xf>
    <xf numFmtId="0" fontId="6" fillId="6" borderId="0" xfId="2" applyFont="1" applyFill="1" applyAlignment="1">
      <alignment horizontal="right" vertical="center"/>
    </xf>
    <xf numFmtId="0" fontId="8" fillId="0" borderId="0" xfId="2" applyFont="1" applyAlignment="1">
      <alignment horizontal="center" vertical="center" wrapText="1"/>
    </xf>
    <xf numFmtId="0" fontId="6" fillId="0" borderId="0" xfId="2" applyFont="1" applyAlignment="1">
      <alignment horizontal="center" vertical="center" wrapText="1"/>
    </xf>
    <xf numFmtId="0" fontId="8" fillId="0" borderId="1" xfId="2" applyFont="1" applyBorder="1" applyAlignment="1">
      <alignment horizontal="center" vertical="center" wrapText="1"/>
    </xf>
    <xf numFmtId="0" fontId="8" fillId="0" borderId="2" xfId="2" applyFont="1" applyBorder="1" applyAlignment="1">
      <alignment horizontal="center" vertical="center" wrapText="1"/>
    </xf>
    <xf numFmtId="0" fontId="8" fillId="0" borderId="3" xfId="2" applyFont="1" applyBorder="1" applyAlignment="1">
      <alignment horizontal="center" vertical="center" wrapText="1"/>
    </xf>
    <xf numFmtId="0" fontId="11" fillId="0" borderId="0" xfId="2" applyFont="1" applyAlignment="1">
      <alignment vertical="center" wrapText="1"/>
    </xf>
    <xf numFmtId="0" fontId="7" fillId="0" borderId="0" xfId="2" applyFont="1" applyAlignment="1">
      <alignment vertical="center" wrapText="1"/>
    </xf>
    <xf numFmtId="0" fontId="6" fillId="3" borderId="0" xfId="2" applyFont="1" applyFill="1" applyAlignment="1">
      <alignment horizontal="right" vertical="center"/>
    </xf>
    <xf numFmtId="0" fontId="8" fillId="0" borderId="0" xfId="2" applyFont="1" applyAlignment="1">
      <alignment vertical="center"/>
    </xf>
    <xf numFmtId="1" fontId="12" fillId="0" borderId="0" xfId="3" applyNumberFormat="1" applyFont="1" applyAlignment="1">
      <alignment horizontal="center" vertical="center"/>
    </xf>
    <xf numFmtId="9" fontId="12" fillId="0" borderId="0" xfId="2" applyNumberFormat="1" applyFont="1" applyAlignment="1">
      <alignment horizontal="center" vertical="center"/>
    </xf>
    <xf numFmtId="0" fontId="8" fillId="3" borderId="0" xfId="2" applyFont="1" applyFill="1" applyAlignment="1">
      <alignment vertical="center"/>
    </xf>
    <xf numFmtId="0" fontId="6" fillId="0" borderId="0" xfId="2" applyFont="1" applyAlignment="1">
      <alignment horizontal="left" vertical="center"/>
    </xf>
    <xf numFmtId="0" fontId="12" fillId="0" borderId="0" xfId="2" applyFont="1" applyAlignment="1">
      <alignment vertical="center"/>
    </xf>
    <xf numFmtId="1" fontId="12" fillId="0" borderId="0" xfId="2" applyNumberFormat="1" applyFont="1" applyAlignment="1">
      <alignment horizontal="center" vertical="center"/>
    </xf>
    <xf numFmtId="9" fontId="12" fillId="0" borderId="0" xfId="3" applyFont="1" applyAlignment="1">
      <alignment horizontal="center" vertical="center"/>
    </xf>
    <xf numFmtId="0" fontId="12" fillId="4" borderId="0" xfId="2" applyFont="1" applyFill="1" applyAlignment="1">
      <alignment horizontal="center" vertical="center"/>
    </xf>
    <xf numFmtId="0" fontId="12" fillId="0" borderId="0" xfId="2" applyFont="1" applyAlignment="1">
      <alignment horizontal="center" vertical="center"/>
    </xf>
    <xf numFmtId="1" fontId="12" fillId="5" borderId="0" xfId="2" applyNumberFormat="1" applyFont="1" applyFill="1" applyAlignment="1">
      <alignment horizontal="center" vertical="center"/>
    </xf>
    <xf numFmtId="164" fontId="12" fillId="5" borderId="0" xfId="2" applyNumberFormat="1" applyFont="1" applyFill="1" applyAlignment="1">
      <alignment horizontal="center" vertical="center"/>
    </xf>
    <xf numFmtId="0" fontId="12" fillId="5" borderId="0" xfId="2" applyFont="1" applyFill="1" applyAlignment="1">
      <alignment horizontal="center" vertical="center"/>
    </xf>
    <xf numFmtId="9" fontId="12" fillId="5" borderId="0" xfId="2" applyNumberFormat="1" applyFont="1" applyFill="1" applyAlignment="1">
      <alignment horizontal="center" vertical="center"/>
    </xf>
    <xf numFmtId="164" fontId="12" fillId="0" borderId="0" xfId="2" applyNumberFormat="1" applyFont="1" applyAlignment="1">
      <alignment horizontal="center" vertical="center"/>
    </xf>
    <xf numFmtId="0" fontId="12" fillId="0" borderId="0" xfId="2" applyFont="1" applyAlignment="1">
      <alignment horizontal="right"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right" vertical="center"/>
    </xf>
    <xf numFmtId="0" fontId="6" fillId="0" borderId="0" xfId="0" applyFont="1" applyAlignment="1">
      <alignment horizontal="center" vertical="center"/>
    </xf>
    <xf numFmtId="1" fontId="6" fillId="0" borderId="0" xfId="0" applyNumberFormat="1" applyFont="1" applyAlignment="1">
      <alignment horizontal="center" vertical="center"/>
    </xf>
    <xf numFmtId="164" fontId="6" fillId="0" borderId="0" xfId="0" applyNumberFormat="1" applyFont="1" applyAlignment="1">
      <alignment horizontal="center" vertical="center"/>
    </xf>
    <xf numFmtId="164" fontId="6" fillId="4" borderId="0" xfId="0" applyNumberFormat="1" applyFont="1" applyFill="1" applyAlignment="1">
      <alignment horizontal="center" vertical="center"/>
    </xf>
    <xf numFmtId="1" fontId="6" fillId="5" borderId="0" xfId="0" applyNumberFormat="1" applyFont="1" applyFill="1" applyAlignment="1">
      <alignment horizontal="center" vertical="center"/>
    </xf>
    <xf numFmtId="164" fontId="6" fillId="5" borderId="0" xfId="0" applyNumberFormat="1" applyFont="1" applyFill="1" applyAlignment="1">
      <alignment horizontal="center" vertical="center"/>
    </xf>
    <xf numFmtId="9" fontId="6" fillId="0" borderId="0" xfId="0" applyNumberFormat="1" applyFont="1" applyAlignment="1">
      <alignment horizontal="center" vertical="center"/>
    </xf>
    <xf numFmtId="0" fontId="8" fillId="0" borderId="0" xfId="2" applyFont="1" applyAlignment="1">
      <alignment horizontal="center" vertical="center" wrapText="1"/>
    </xf>
    <xf numFmtId="0" fontId="8" fillId="0" borderId="0" xfId="2" applyFont="1" applyAlignment="1">
      <alignment horizontal="center" vertical="center"/>
    </xf>
    <xf numFmtId="0" fontId="6" fillId="0" borderId="0" xfId="2" applyFont="1" applyAlignment="1">
      <alignment horizontal="center" vertical="center" wrapText="1"/>
    </xf>
    <xf numFmtId="0" fontId="8" fillId="0" borderId="1" xfId="2" applyFont="1" applyBorder="1" applyAlignment="1">
      <alignment horizontal="center" vertical="center" wrapText="1"/>
    </xf>
    <xf numFmtId="0" fontId="8" fillId="0" borderId="2" xfId="2" applyFont="1" applyBorder="1" applyAlignment="1">
      <alignment horizontal="center" vertical="center" wrapText="1"/>
    </xf>
    <xf numFmtId="0" fontId="8" fillId="0" borderId="3" xfId="2" applyFont="1" applyBorder="1" applyAlignment="1">
      <alignment horizontal="center" vertical="center" wrapText="1"/>
    </xf>
  </cellXfs>
  <cellStyles count="5">
    <cellStyle name="Hyperlink" xfId="1" builtinId="8"/>
    <cellStyle name="Hyperlink 2" xfId="4" xr:uid="{979F21EC-BA99-484E-8209-C3E5E3C26B61}"/>
    <cellStyle name="Normal" xfId="0" builtinId="0"/>
    <cellStyle name="Normal 2" xfId="2" xr:uid="{DE91408B-65B5-402C-BA44-D9FBB8F440C6}"/>
    <cellStyle name="Percent 2" xfId="3" xr:uid="{8756B7FA-F582-4286-A078-C9EBA15FA59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mrtboard.org.nz/assets_mrtb/Uploads/20251112_MRTB-consult_draft-SOP.pdf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mcnz.org.nz/about-us/our-data/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708847-09DB-4C19-917E-750232289593}">
  <dimension ref="A1:B43"/>
  <sheetViews>
    <sheetView workbookViewId="0"/>
  </sheetViews>
  <sheetFormatPr defaultRowHeight="14.5" x14ac:dyDescent="0.35"/>
  <cols>
    <col min="1" max="1" width="9.54296875" customWidth="1"/>
  </cols>
  <sheetData>
    <row r="1" spans="1:2" ht="18.5" x14ac:dyDescent="0.45">
      <c r="A1" s="3" t="s">
        <v>0</v>
      </c>
    </row>
    <row r="3" spans="1:2" x14ac:dyDescent="0.35">
      <c r="A3" s="1" t="s">
        <v>1</v>
      </c>
    </row>
    <row r="4" spans="1:2" x14ac:dyDescent="0.35">
      <c r="A4" t="s">
        <v>2</v>
      </c>
    </row>
    <row r="5" spans="1:2" x14ac:dyDescent="0.35">
      <c r="A5" t="s">
        <v>3</v>
      </c>
    </row>
    <row r="6" spans="1:2" x14ac:dyDescent="0.35">
      <c r="A6" t="s">
        <v>4</v>
      </c>
    </row>
    <row r="8" spans="1:2" x14ac:dyDescent="0.35">
      <c r="A8" s="1" t="s">
        <v>5</v>
      </c>
    </row>
    <row r="9" spans="1:2" x14ac:dyDescent="0.35">
      <c r="A9" t="s">
        <v>6</v>
      </c>
    </row>
    <row r="10" spans="1:2" x14ac:dyDescent="0.35">
      <c r="A10" t="s">
        <v>7</v>
      </c>
    </row>
    <row r="11" spans="1:2" x14ac:dyDescent="0.35">
      <c r="A11" t="s">
        <v>8</v>
      </c>
    </row>
    <row r="13" spans="1:2" x14ac:dyDescent="0.35">
      <c r="A13" s="1" t="s">
        <v>9</v>
      </c>
    </row>
    <row r="14" spans="1:2" x14ac:dyDescent="0.35">
      <c r="A14" t="s">
        <v>10</v>
      </c>
    </row>
    <row r="15" spans="1:2" x14ac:dyDescent="0.35">
      <c r="B15" s="1" t="s">
        <v>11</v>
      </c>
    </row>
    <row r="16" spans="1:2" x14ac:dyDescent="0.35">
      <c r="B16" t="s">
        <v>12</v>
      </c>
    </row>
    <row r="17" spans="1:2" x14ac:dyDescent="0.35">
      <c r="B17" t="s">
        <v>13</v>
      </c>
    </row>
    <row r="18" spans="1:2" x14ac:dyDescent="0.35">
      <c r="B18" t="s">
        <v>14</v>
      </c>
    </row>
    <row r="19" spans="1:2" x14ac:dyDescent="0.35">
      <c r="B19" s="1" t="s">
        <v>15</v>
      </c>
    </row>
    <row r="20" spans="1:2" x14ac:dyDescent="0.35">
      <c r="B20" t="s">
        <v>16</v>
      </c>
    </row>
    <row r="21" spans="1:2" x14ac:dyDescent="0.35">
      <c r="B21" t="s">
        <v>17</v>
      </c>
    </row>
    <row r="22" spans="1:2" x14ac:dyDescent="0.35">
      <c r="B22" t="s">
        <v>18</v>
      </c>
    </row>
    <row r="23" spans="1:2" x14ac:dyDescent="0.35">
      <c r="B23" t="s">
        <v>19</v>
      </c>
    </row>
    <row r="24" spans="1:2" x14ac:dyDescent="0.35">
      <c r="B24" t="s">
        <v>20</v>
      </c>
    </row>
    <row r="25" spans="1:2" x14ac:dyDescent="0.35">
      <c r="B25" t="s">
        <v>21</v>
      </c>
    </row>
    <row r="26" spans="1:2" x14ac:dyDescent="0.35">
      <c r="B26" t="s">
        <v>22</v>
      </c>
    </row>
    <row r="27" spans="1:2" x14ac:dyDescent="0.35">
      <c r="B27" t="s">
        <v>23</v>
      </c>
    </row>
    <row r="28" spans="1:2" x14ac:dyDescent="0.35">
      <c r="B28" t="s">
        <v>24</v>
      </c>
    </row>
    <row r="29" spans="1:2" x14ac:dyDescent="0.35">
      <c r="B29" t="s">
        <v>25</v>
      </c>
    </row>
    <row r="31" spans="1:2" x14ac:dyDescent="0.35">
      <c r="A31" s="1" t="s">
        <v>26</v>
      </c>
    </row>
    <row r="32" spans="1:2" x14ac:dyDescent="0.35">
      <c r="A32" t="s">
        <v>27</v>
      </c>
    </row>
    <row r="33" spans="1:1" x14ac:dyDescent="0.35">
      <c r="A33" t="s">
        <v>28</v>
      </c>
    </row>
    <row r="34" spans="1:1" x14ac:dyDescent="0.35">
      <c r="A34" t="s">
        <v>29</v>
      </c>
    </row>
    <row r="36" spans="1:1" x14ac:dyDescent="0.35">
      <c r="A36" t="s">
        <v>30</v>
      </c>
    </row>
    <row r="37" spans="1:1" x14ac:dyDescent="0.35">
      <c r="A37" t="s">
        <v>31</v>
      </c>
    </row>
    <row r="38" spans="1:1" x14ac:dyDescent="0.35">
      <c r="A38" t="s">
        <v>32</v>
      </c>
    </row>
    <row r="40" spans="1:1" x14ac:dyDescent="0.35">
      <c r="A40" t="s">
        <v>33</v>
      </c>
    </row>
    <row r="41" spans="1:1" x14ac:dyDescent="0.35">
      <c r="A41" t="s">
        <v>34</v>
      </c>
    </row>
    <row r="43" spans="1:1" x14ac:dyDescent="0.35">
      <c r="A43" t="s">
        <v>35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3E6AF6-A832-4DA7-8433-8924F87DAC1D}">
  <dimension ref="A1:B42"/>
  <sheetViews>
    <sheetView workbookViewId="0"/>
  </sheetViews>
  <sheetFormatPr defaultRowHeight="14.5" x14ac:dyDescent="0.35"/>
  <cols>
    <col min="1" max="1" width="9.54296875" customWidth="1"/>
  </cols>
  <sheetData>
    <row r="1" spans="1:2" ht="18.5" x14ac:dyDescent="0.45">
      <c r="A1" s="3" t="s">
        <v>36</v>
      </c>
    </row>
    <row r="3" spans="1:2" x14ac:dyDescent="0.35">
      <c r="A3" s="1" t="s">
        <v>1</v>
      </c>
    </row>
    <row r="4" spans="1:2" x14ac:dyDescent="0.35">
      <c r="A4" t="s">
        <v>2</v>
      </c>
    </row>
    <row r="5" spans="1:2" x14ac:dyDescent="0.35">
      <c r="A5" t="s">
        <v>37</v>
      </c>
    </row>
    <row r="6" spans="1:2" x14ac:dyDescent="0.35">
      <c r="A6" t="s">
        <v>4</v>
      </c>
    </row>
    <row r="8" spans="1:2" x14ac:dyDescent="0.35">
      <c r="A8" s="1" t="s">
        <v>5</v>
      </c>
    </row>
    <row r="9" spans="1:2" x14ac:dyDescent="0.35">
      <c r="A9" t="s">
        <v>38</v>
      </c>
    </row>
    <row r="10" spans="1:2" x14ac:dyDescent="0.35">
      <c r="A10" t="s">
        <v>39</v>
      </c>
    </row>
    <row r="11" spans="1:2" x14ac:dyDescent="0.35">
      <c r="A11" t="s">
        <v>8</v>
      </c>
    </row>
    <row r="13" spans="1:2" x14ac:dyDescent="0.35">
      <c r="A13" s="1" t="s">
        <v>40</v>
      </c>
    </row>
    <row r="14" spans="1:2" x14ac:dyDescent="0.35">
      <c r="A14" t="s">
        <v>41</v>
      </c>
    </row>
    <row r="15" spans="1:2" x14ac:dyDescent="0.35">
      <c r="B15" t="s">
        <v>42</v>
      </c>
    </row>
    <row r="16" spans="1:2" x14ac:dyDescent="0.35">
      <c r="B16" s="1" t="s">
        <v>43</v>
      </c>
    </row>
    <row r="17" spans="1:2" x14ac:dyDescent="0.35">
      <c r="B17" s="1" t="s">
        <v>44</v>
      </c>
    </row>
    <row r="18" spans="1:2" x14ac:dyDescent="0.35">
      <c r="B18" s="1" t="s">
        <v>45</v>
      </c>
    </row>
    <row r="19" spans="1:2" x14ac:dyDescent="0.35">
      <c r="B19" s="1" t="s">
        <v>46</v>
      </c>
    </row>
    <row r="20" spans="1:2" x14ac:dyDescent="0.35">
      <c r="B20" t="s">
        <v>47</v>
      </c>
    </row>
    <row r="21" spans="1:2" x14ac:dyDescent="0.35">
      <c r="B21" t="s">
        <v>48</v>
      </c>
    </row>
    <row r="22" spans="1:2" x14ac:dyDescent="0.35">
      <c r="B22" t="s">
        <v>49</v>
      </c>
    </row>
    <row r="24" spans="1:2" x14ac:dyDescent="0.35">
      <c r="A24" s="1" t="s">
        <v>50</v>
      </c>
    </row>
    <row r="25" spans="1:2" x14ac:dyDescent="0.35">
      <c r="A25" t="s">
        <v>51</v>
      </c>
    </row>
    <row r="26" spans="1:2" x14ac:dyDescent="0.35">
      <c r="A26" t="s">
        <v>52</v>
      </c>
    </row>
    <row r="27" spans="1:2" x14ac:dyDescent="0.35">
      <c r="A27" t="s">
        <v>53</v>
      </c>
    </row>
    <row r="28" spans="1:2" x14ac:dyDescent="0.35">
      <c r="A28" s="2" t="s">
        <v>54</v>
      </c>
    </row>
    <row r="30" spans="1:2" x14ac:dyDescent="0.35">
      <c r="A30" s="1" t="s">
        <v>26</v>
      </c>
    </row>
    <row r="31" spans="1:2" x14ac:dyDescent="0.35">
      <c r="A31" t="s">
        <v>55</v>
      </c>
    </row>
    <row r="32" spans="1:2" x14ac:dyDescent="0.35">
      <c r="A32" t="s">
        <v>28</v>
      </c>
    </row>
    <row r="33" spans="1:1" x14ac:dyDescent="0.35">
      <c r="A33" t="s">
        <v>29</v>
      </c>
    </row>
    <row r="35" spans="1:1" x14ac:dyDescent="0.35">
      <c r="A35" t="s">
        <v>30</v>
      </c>
    </row>
    <row r="36" spans="1:1" x14ac:dyDescent="0.35">
      <c r="A36" t="s">
        <v>31</v>
      </c>
    </row>
    <row r="37" spans="1:1" x14ac:dyDescent="0.35">
      <c r="A37" t="s">
        <v>32</v>
      </c>
    </row>
    <row r="39" spans="1:1" x14ac:dyDescent="0.35">
      <c r="A39" t="s">
        <v>33</v>
      </c>
    </row>
    <row r="40" spans="1:1" x14ac:dyDescent="0.35">
      <c r="A40" t="s">
        <v>34</v>
      </c>
    </row>
    <row r="42" spans="1:1" x14ac:dyDescent="0.35">
      <c r="A42" t="s">
        <v>35</v>
      </c>
    </row>
  </sheetData>
  <hyperlinks>
    <hyperlink ref="A28" r:id="rId1" xr:uid="{2EB508DC-C600-4AEE-8ABD-215612BF97E8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7FB5C0-9AE9-4D29-9D6D-667E19EB7CA1}">
  <sheetPr>
    <pageSetUpPr fitToPage="1"/>
  </sheetPr>
  <dimension ref="A1:A96"/>
  <sheetViews>
    <sheetView workbookViewId="0"/>
  </sheetViews>
  <sheetFormatPr defaultRowHeight="14.5" x14ac:dyDescent="0.35"/>
  <sheetData>
    <row r="1" spans="1:1" ht="18.5" x14ac:dyDescent="0.45">
      <c r="A1" s="3" t="s">
        <v>56</v>
      </c>
    </row>
    <row r="3" spans="1:1" x14ac:dyDescent="0.35">
      <c r="A3" s="1" t="s">
        <v>1</v>
      </c>
    </row>
    <row r="4" spans="1:1" x14ac:dyDescent="0.35">
      <c r="A4" t="s">
        <v>2</v>
      </c>
    </row>
    <row r="5" spans="1:1" x14ac:dyDescent="0.35">
      <c r="A5" t="s">
        <v>57</v>
      </c>
    </row>
    <row r="6" spans="1:1" x14ac:dyDescent="0.35">
      <c r="A6" t="s">
        <v>4</v>
      </c>
    </row>
    <row r="8" spans="1:1" x14ac:dyDescent="0.35">
      <c r="A8" t="s">
        <v>58</v>
      </c>
    </row>
    <row r="9" spans="1:1" x14ac:dyDescent="0.35">
      <c r="A9" t="s">
        <v>59</v>
      </c>
    </row>
    <row r="10" spans="1:1" x14ac:dyDescent="0.35">
      <c r="A10" s="2" t="s">
        <v>60</v>
      </c>
    </row>
    <row r="12" spans="1:1" x14ac:dyDescent="0.35">
      <c r="A12" s="1" t="s">
        <v>5</v>
      </c>
    </row>
    <row r="13" spans="1:1" x14ac:dyDescent="0.35">
      <c r="A13" t="s">
        <v>61</v>
      </c>
    </row>
    <row r="14" spans="1:1" x14ac:dyDescent="0.35">
      <c r="A14" t="s">
        <v>62</v>
      </c>
    </row>
    <row r="16" spans="1:1" x14ac:dyDescent="0.35">
      <c r="A16" s="1" t="s">
        <v>26</v>
      </c>
    </row>
    <row r="17" spans="1:1" x14ac:dyDescent="0.35">
      <c r="A17" t="s">
        <v>63</v>
      </c>
    </row>
    <row r="18" spans="1:1" x14ac:dyDescent="0.35">
      <c r="A18" t="s">
        <v>28</v>
      </c>
    </row>
    <row r="19" spans="1:1" x14ac:dyDescent="0.35">
      <c r="A19" t="s">
        <v>29</v>
      </c>
    </row>
    <row r="21" spans="1:1" x14ac:dyDescent="0.35">
      <c r="A21" t="s">
        <v>30</v>
      </c>
    </row>
    <row r="22" spans="1:1" x14ac:dyDescent="0.35">
      <c r="A22" t="s">
        <v>31</v>
      </c>
    </row>
    <row r="23" spans="1:1" x14ac:dyDescent="0.35">
      <c r="A23" t="s">
        <v>32</v>
      </c>
    </row>
    <row r="25" spans="1:1" x14ac:dyDescent="0.35">
      <c r="A25" t="s">
        <v>33</v>
      </c>
    </row>
    <row r="26" spans="1:1" x14ac:dyDescent="0.35">
      <c r="A26" t="s">
        <v>34</v>
      </c>
    </row>
    <row r="28" spans="1:1" x14ac:dyDescent="0.35">
      <c r="A28" t="s">
        <v>35</v>
      </c>
    </row>
    <row r="30" spans="1:1" x14ac:dyDescent="0.35">
      <c r="A30" s="1" t="s">
        <v>64</v>
      </c>
    </row>
    <row r="31" spans="1:1" x14ac:dyDescent="0.35">
      <c r="A31" t="s">
        <v>65</v>
      </c>
    </row>
    <row r="32" spans="1:1" x14ac:dyDescent="0.35">
      <c r="A32" t="s">
        <v>66</v>
      </c>
    </row>
    <row r="33" spans="1:1" x14ac:dyDescent="0.35">
      <c r="A33" t="s">
        <v>8</v>
      </c>
    </row>
    <row r="35" spans="1:1" x14ac:dyDescent="0.35">
      <c r="A35" t="s">
        <v>67</v>
      </c>
    </row>
    <row r="37" spans="1:1" x14ac:dyDescent="0.35">
      <c r="A37" t="s">
        <v>68</v>
      </c>
    </row>
    <row r="38" spans="1:1" x14ac:dyDescent="0.35">
      <c r="A38" t="s">
        <v>69</v>
      </c>
    </row>
    <row r="39" spans="1:1" x14ac:dyDescent="0.35">
      <c r="A39" t="s">
        <v>70</v>
      </c>
    </row>
    <row r="40" spans="1:1" x14ac:dyDescent="0.35">
      <c r="A40" t="s">
        <v>71</v>
      </c>
    </row>
    <row r="41" spans="1:1" x14ac:dyDescent="0.35">
      <c r="A41" t="s">
        <v>72</v>
      </c>
    </row>
    <row r="42" spans="1:1" x14ac:dyDescent="0.35">
      <c r="A42" s="1" t="s">
        <v>73</v>
      </c>
    </row>
    <row r="43" spans="1:1" x14ac:dyDescent="0.35">
      <c r="A43" t="s">
        <v>74</v>
      </c>
    </row>
    <row r="44" spans="1:1" x14ac:dyDescent="0.35">
      <c r="A44" t="s">
        <v>75</v>
      </c>
    </row>
    <row r="45" spans="1:1" x14ac:dyDescent="0.35">
      <c r="A45" t="s">
        <v>76</v>
      </c>
    </row>
    <row r="46" spans="1:1" x14ac:dyDescent="0.35">
      <c r="A46" t="s">
        <v>77</v>
      </c>
    </row>
    <row r="47" spans="1:1" x14ac:dyDescent="0.35">
      <c r="A47" t="s">
        <v>78</v>
      </c>
    </row>
    <row r="48" spans="1:1" x14ac:dyDescent="0.35">
      <c r="A48" s="1" t="s">
        <v>79</v>
      </c>
    </row>
    <row r="49" spans="1:1" x14ac:dyDescent="0.35">
      <c r="A49" t="s">
        <v>80</v>
      </c>
    </row>
    <row r="50" spans="1:1" x14ac:dyDescent="0.35">
      <c r="A50" t="s">
        <v>81</v>
      </c>
    </row>
    <row r="51" spans="1:1" x14ac:dyDescent="0.35">
      <c r="A51" t="s">
        <v>82</v>
      </c>
    </row>
    <row r="52" spans="1:1" x14ac:dyDescent="0.35">
      <c r="A52" t="s">
        <v>83</v>
      </c>
    </row>
    <row r="53" spans="1:1" x14ac:dyDescent="0.35">
      <c r="A53" t="s">
        <v>84</v>
      </c>
    </row>
    <row r="54" spans="1:1" x14ac:dyDescent="0.35">
      <c r="A54" t="s">
        <v>85</v>
      </c>
    </row>
    <row r="55" spans="1:1" x14ac:dyDescent="0.35">
      <c r="A55" t="s">
        <v>86</v>
      </c>
    </row>
    <row r="56" spans="1:1" x14ac:dyDescent="0.35">
      <c r="A56" t="s">
        <v>87</v>
      </c>
    </row>
    <row r="57" spans="1:1" x14ac:dyDescent="0.35">
      <c r="A57" t="s">
        <v>88</v>
      </c>
    </row>
    <row r="58" spans="1:1" x14ac:dyDescent="0.35">
      <c r="A58" t="s">
        <v>89</v>
      </c>
    </row>
    <row r="59" spans="1:1" x14ac:dyDescent="0.35">
      <c r="A59" t="s">
        <v>90</v>
      </c>
    </row>
    <row r="60" spans="1:1" x14ac:dyDescent="0.35">
      <c r="A60" t="s">
        <v>91</v>
      </c>
    </row>
    <row r="61" spans="1:1" x14ac:dyDescent="0.35">
      <c r="A61" t="s">
        <v>92</v>
      </c>
    </row>
    <row r="62" spans="1:1" x14ac:dyDescent="0.35">
      <c r="A62" s="1" t="s">
        <v>93</v>
      </c>
    </row>
    <row r="63" spans="1:1" x14ac:dyDescent="0.35">
      <c r="A63" t="s">
        <v>94</v>
      </c>
    </row>
    <row r="64" spans="1:1" x14ac:dyDescent="0.35">
      <c r="A64" t="s">
        <v>95</v>
      </c>
    </row>
    <row r="65" spans="1:1" x14ac:dyDescent="0.35">
      <c r="A65" t="s">
        <v>96</v>
      </c>
    </row>
    <row r="66" spans="1:1" x14ac:dyDescent="0.35">
      <c r="A66" s="1" t="s">
        <v>97</v>
      </c>
    </row>
    <row r="67" spans="1:1" x14ac:dyDescent="0.35">
      <c r="A67" t="s">
        <v>98</v>
      </c>
    </row>
    <row r="68" spans="1:1" x14ac:dyDescent="0.35">
      <c r="A68" t="s">
        <v>99</v>
      </c>
    </row>
    <row r="69" spans="1:1" x14ac:dyDescent="0.35">
      <c r="A69" t="s">
        <v>100</v>
      </c>
    </row>
    <row r="70" spans="1:1" x14ac:dyDescent="0.35">
      <c r="A70" t="s">
        <v>101</v>
      </c>
    </row>
    <row r="71" spans="1:1" x14ac:dyDescent="0.35">
      <c r="A71" t="s">
        <v>102</v>
      </c>
    </row>
    <row r="72" spans="1:1" x14ac:dyDescent="0.35">
      <c r="A72" t="s">
        <v>103</v>
      </c>
    </row>
    <row r="73" spans="1:1" x14ac:dyDescent="0.35">
      <c r="A73" t="s">
        <v>104</v>
      </c>
    </row>
    <row r="75" spans="1:1" x14ac:dyDescent="0.35">
      <c r="A75" t="s">
        <v>105</v>
      </c>
    </row>
    <row r="76" spans="1:1" x14ac:dyDescent="0.35">
      <c r="A76" t="s">
        <v>106</v>
      </c>
    </row>
    <row r="77" spans="1:1" x14ac:dyDescent="0.35">
      <c r="A77" t="s">
        <v>107</v>
      </c>
    </row>
    <row r="78" spans="1:1" x14ac:dyDescent="0.35">
      <c r="A78" t="s">
        <v>108</v>
      </c>
    </row>
    <row r="79" spans="1:1" x14ac:dyDescent="0.35">
      <c r="A79" t="s">
        <v>109</v>
      </c>
    </row>
    <row r="80" spans="1:1" x14ac:dyDescent="0.35">
      <c r="A80" t="s">
        <v>110</v>
      </c>
    </row>
    <row r="81" spans="1:1" x14ac:dyDescent="0.35">
      <c r="A81" t="s">
        <v>111</v>
      </c>
    </row>
    <row r="82" spans="1:1" x14ac:dyDescent="0.35">
      <c r="A82" s="1" t="s">
        <v>112</v>
      </c>
    </row>
    <row r="83" spans="1:1" x14ac:dyDescent="0.35">
      <c r="A83" t="s">
        <v>113</v>
      </c>
    </row>
    <row r="84" spans="1:1" x14ac:dyDescent="0.35">
      <c r="A84" t="s">
        <v>114</v>
      </c>
    </row>
    <row r="85" spans="1:1" x14ac:dyDescent="0.35">
      <c r="A85" t="s">
        <v>115</v>
      </c>
    </row>
    <row r="86" spans="1:1" x14ac:dyDescent="0.35">
      <c r="A86" t="s">
        <v>116</v>
      </c>
    </row>
    <row r="87" spans="1:1" x14ac:dyDescent="0.35">
      <c r="A87" s="1" t="s">
        <v>117</v>
      </c>
    </row>
    <row r="88" spans="1:1" x14ac:dyDescent="0.35">
      <c r="A88" t="s">
        <v>118</v>
      </c>
    </row>
    <row r="89" spans="1:1" x14ac:dyDescent="0.35">
      <c r="A89" t="s">
        <v>119</v>
      </c>
    </row>
    <row r="90" spans="1:1" x14ac:dyDescent="0.35">
      <c r="A90" t="s">
        <v>120</v>
      </c>
    </row>
    <row r="91" spans="1:1" x14ac:dyDescent="0.35">
      <c r="A91" t="s">
        <v>121</v>
      </c>
    </row>
    <row r="92" spans="1:1" x14ac:dyDescent="0.35">
      <c r="A92" t="s">
        <v>122</v>
      </c>
    </row>
    <row r="93" spans="1:1" x14ac:dyDescent="0.35">
      <c r="A93" t="s">
        <v>123</v>
      </c>
    </row>
    <row r="94" spans="1:1" x14ac:dyDescent="0.35">
      <c r="A94" t="s">
        <v>124</v>
      </c>
    </row>
    <row r="96" spans="1:1" x14ac:dyDescent="0.35">
      <c r="A96" t="s">
        <v>125</v>
      </c>
    </row>
  </sheetData>
  <hyperlinks>
    <hyperlink ref="A10" r:id="rId1" xr:uid="{171ADA87-2FBF-4B66-86F8-D9F86D4B8DCB}"/>
  </hyperlinks>
  <pageMargins left="0.7" right="0.7" top="0.75" bottom="0.75" header="0.3" footer="0.3"/>
  <pageSetup paperSize="8" scale="74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CBF96F-460F-401B-98F4-A38B1379622B}">
  <sheetPr>
    <pageSetUpPr fitToPage="1"/>
  </sheetPr>
  <dimension ref="A1:BC42"/>
  <sheetViews>
    <sheetView tabSelected="1" zoomScale="90" zoomScaleNormal="90" workbookViewId="0">
      <pane xSplit="2" ySplit="4" topLeftCell="C5" activePane="bottomRight" state="frozen"/>
      <selection pane="topRight" activeCell="C1" sqref="C1"/>
      <selection pane="bottomLeft" activeCell="A5" sqref="A5"/>
      <selection pane="bottomRight"/>
    </sheetView>
  </sheetViews>
  <sheetFormatPr defaultColWidth="9.26953125" defaultRowHeight="12.5" x14ac:dyDescent="0.35"/>
  <cols>
    <col min="1" max="1" width="9.26953125" style="4"/>
    <col min="2" max="2" width="60.7265625" style="4" customWidth="1"/>
    <col min="3" max="3" width="18.1796875" style="4" customWidth="1"/>
    <col min="4" max="10" width="18.54296875" style="4" customWidth="1"/>
    <col min="11" max="11" width="14.26953125" style="7" customWidth="1"/>
    <col min="12" max="12" width="14.7265625" style="7" customWidth="1"/>
    <col min="13" max="18" width="14.26953125" style="7" customWidth="1"/>
    <col min="19" max="19" width="11" style="7" customWidth="1"/>
    <col min="20" max="20" width="13.26953125" style="7" customWidth="1"/>
    <col min="21" max="21" width="8.7265625" style="4" customWidth="1"/>
    <col min="22" max="22" width="11.26953125" style="7" bestFit="1" customWidth="1"/>
    <col min="23" max="23" width="15.7265625" style="7" bestFit="1" customWidth="1"/>
    <col min="24" max="24" width="9.26953125" style="7"/>
    <col min="25" max="26" width="11.26953125" style="7" bestFit="1" customWidth="1"/>
    <col min="27" max="28" width="14.7265625" style="7" bestFit="1" customWidth="1"/>
    <col min="29" max="31" width="9.26953125" style="4"/>
    <col min="32" max="42" width="14.453125" style="7" bestFit="1" customWidth="1"/>
    <col min="43" max="44" width="9.26953125" style="7"/>
    <col min="45" max="55" width="14.453125" style="7" bestFit="1" customWidth="1"/>
    <col min="56" max="16384" width="9.26953125" style="4"/>
  </cols>
  <sheetData>
    <row r="1" spans="1:55" ht="71.150000000000006" customHeight="1" x14ac:dyDescent="0.35">
      <c r="B1" s="5" t="s">
        <v>126</v>
      </c>
      <c r="C1" s="6"/>
      <c r="D1" s="6"/>
      <c r="E1" s="34"/>
      <c r="F1" s="6"/>
      <c r="G1" s="6"/>
      <c r="H1" s="6"/>
      <c r="I1" s="6"/>
      <c r="J1" s="6"/>
      <c r="M1" s="8"/>
    </row>
    <row r="2" spans="1:55" s="9" customFormat="1" ht="70.5" thickBot="1" x14ac:dyDescent="0.4">
      <c r="B2" s="35" t="s">
        <v>127</v>
      </c>
      <c r="C2" s="10"/>
      <c r="D2" s="10"/>
      <c r="E2" s="10"/>
      <c r="F2" s="10"/>
      <c r="G2" s="10"/>
      <c r="H2" s="10"/>
      <c r="I2" s="10"/>
      <c r="J2" s="10"/>
      <c r="K2" s="11"/>
      <c r="L2" s="11"/>
      <c r="M2" s="11"/>
      <c r="N2" s="11"/>
      <c r="O2" s="11"/>
      <c r="P2" s="11"/>
      <c r="Q2" s="11"/>
      <c r="R2" s="11"/>
      <c r="S2" s="11"/>
      <c r="T2" s="11"/>
      <c r="V2" s="11"/>
      <c r="W2" s="11"/>
      <c r="X2" s="11"/>
      <c r="Y2" s="11"/>
      <c r="Z2" s="11"/>
      <c r="AA2" s="11"/>
      <c r="AB2" s="11"/>
      <c r="AF2" s="11"/>
      <c r="AG2" s="11"/>
      <c r="AH2" s="11"/>
      <c r="AI2" s="11"/>
      <c r="AJ2" s="11"/>
      <c r="AK2" s="11"/>
      <c r="AL2" s="11"/>
      <c r="AM2" s="11"/>
      <c r="AN2" s="11"/>
      <c r="AO2" s="11"/>
      <c r="AP2" s="11"/>
      <c r="AQ2" s="11"/>
      <c r="AR2" s="11"/>
      <c r="AS2" s="11"/>
      <c r="AT2" s="11"/>
      <c r="AU2" s="11"/>
      <c r="AV2" s="11"/>
      <c r="AW2" s="11"/>
      <c r="AX2" s="11"/>
      <c r="AY2" s="11"/>
      <c r="AZ2" s="11"/>
      <c r="BA2" s="11"/>
      <c r="BB2" s="11"/>
      <c r="BC2" s="11"/>
    </row>
    <row r="3" spans="1:55" s="9" customFormat="1" ht="51" customHeight="1" thickBot="1" x14ac:dyDescent="0.4">
      <c r="B3" s="29" t="s">
        <v>128</v>
      </c>
      <c r="C3" s="62" t="s">
        <v>129</v>
      </c>
      <c r="D3" s="62"/>
      <c r="E3" s="63" t="s">
        <v>130</v>
      </c>
      <c r="F3" s="63"/>
      <c r="G3" s="62" t="s">
        <v>131</v>
      </c>
      <c r="H3" s="62"/>
      <c r="I3" s="62"/>
      <c r="J3" s="29" t="s">
        <v>132</v>
      </c>
      <c r="K3" s="30"/>
      <c r="L3" s="64"/>
      <c r="M3" s="64"/>
      <c r="N3" s="30"/>
      <c r="O3" s="65" t="s">
        <v>133</v>
      </c>
      <c r="P3" s="66"/>
      <c r="Q3" s="66"/>
      <c r="R3" s="67"/>
      <c r="S3" s="11"/>
      <c r="T3" s="11"/>
      <c r="V3" s="11"/>
      <c r="W3" s="11"/>
      <c r="X3" s="11"/>
      <c r="Y3" s="11"/>
      <c r="Z3" s="11"/>
      <c r="AA3" s="11"/>
      <c r="AB3" s="11"/>
      <c r="AF3" s="11"/>
      <c r="AG3" s="11"/>
      <c r="AH3" s="11"/>
      <c r="AI3" s="11"/>
      <c r="AJ3" s="11"/>
      <c r="AK3" s="11"/>
      <c r="AL3" s="11"/>
      <c r="AM3" s="11"/>
      <c r="AN3" s="11"/>
      <c r="AO3" s="11"/>
      <c r="AP3" s="11"/>
      <c r="AQ3" s="11"/>
      <c r="AR3" s="11"/>
      <c r="AS3" s="11"/>
      <c r="AT3" s="11"/>
      <c r="AU3" s="11"/>
      <c r="AV3" s="11"/>
      <c r="AW3" s="11"/>
      <c r="AX3" s="11"/>
      <c r="AY3" s="11"/>
      <c r="AZ3" s="11"/>
      <c r="BA3" s="11"/>
      <c r="BB3" s="11"/>
      <c r="BC3" s="11"/>
    </row>
    <row r="4" spans="1:55" s="9" customFormat="1" ht="126" customHeight="1" thickBot="1" x14ac:dyDescent="0.4">
      <c r="B4" s="12" t="s">
        <v>134</v>
      </c>
      <c r="C4" s="29">
        <v>2025</v>
      </c>
      <c r="D4" s="29" t="s">
        <v>135</v>
      </c>
      <c r="E4" s="29">
        <v>2025</v>
      </c>
      <c r="F4" s="29" t="s">
        <v>135</v>
      </c>
      <c r="G4" s="29">
        <v>2025</v>
      </c>
      <c r="H4" s="29" t="s">
        <v>135</v>
      </c>
      <c r="I4" s="29" t="s">
        <v>136</v>
      </c>
      <c r="J4" s="29" t="s">
        <v>132</v>
      </c>
      <c r="K4" s="13" t="s">
        <v>137</v>
      </c>
      <c r="L4" s="13" t="s">
        <v>138</v>
      </c>
      <c r="M4" s="14" t="s">
        <v>139</v>
      </c>
      <c r="N4" s="30"/>
      <c r="O4" s="31" t="s">
        <v>140</v>
      </c>
      <c r="P4" s="32" t="s">
        <v>141</v>
      </c>
      <c r="Q4" s="32" t="s">
        <v>142</v>
      </c>
      <c r="R4" s="33" t="s">
        <v>136</v>
      </c>
      <c r="S4" s="30" t="s">
        <v>143</v>
      </c>
      <c r="T4" s="30" t="s">
        <v>144</v>
      </c>
      <c r="V4" s="30" t="s">
        <v>145</v>
      </c>
      <c r="W4" s="13" t="s">
        <v>146</v>
      </c>
      <c r="X4" s="11"/>
      <c r="Y4" s="30" t="s">
        <v>147</v>
      </c>
      <c r="Z4" s="30" t="s">
        <v>148</v>
      </c>
      <c r="AA4" s="30" t="s">
        <v>149</v>
      </c>
      <c r="AB4" s="30" t="s">
        <v>150</v>
      </c>
      <c r="AC4" s="15" t="s">
        <v>151</v>
      </c>
      <c r="AD4" s="15" t="s">
        <v>152</v>
      </c>
      <c r="AE4" s="15" t="s">
        <v>153</v>
      </c>
      <c r="AF4" s="30" t="s">
        <v>154</v>
      </c>
      <c r="AG4" s="30" t="s">
        <v>155</v>
      </c>
      <c r="AH4" s="30" t="s">
        <v>156</v>
      </c>
      <c r="AI4" s="30" t="s">
        <v>157</v>
      </c>
      <c r="AJ4" s="30" t="s">
        <v>158</v>
      </c>
      <c r="AK4" s="30" t="s">
        <v>159</v>
      </c>
      <c r="AL4" s="30" t="s">
        <v>160</v>
      </c>
      <c r="AM4" s="30" t="s">
        <v>161</v>
      </c>
      <c r="AN4" s="30" t="s">
        <v>162</v>
      </c>
      <c r="AO4" s="30" t="s">
        <v>163</v>
      </c>
      <c r="AP4" s="30" t="s">
        <v>164</v>
      </c>
      <c r="AQ4" s="14" t="s">
        <v>165</v>
      </c>
      <c r="AR4" s="14" t="s">
        <v>166</v>
      </c>
      <c r="AS4" s="30" t="s">
        <v>167</v>
      </c>
      <c r="AT4" s="30" t="s">
        <v>168</v>
      </c>
      <c r="AU4" s="30" t="s">
        <v>169</v>
      </c>
      <c r="AV4" s="30" t="s">
        <v>170</v>
      </c>
      <c r="AW4" s="30" t="s">
        <v>171</v>
      </c>
      <c r="AX4" s="30" t="s">
        <v>172</v>
      </c>
      <c r="AY4" s="30" t="s">
        <v>173</v>
      </c>
      <c r="AZ4" s="30" t="s">
        <v>174</v>
      </c>
      <c r="BA4" s="30" t="s">
        <v>175</v>
      </c>
      <c r="BB4" s="30" t="s">
        <v>176</v>
      </c>
      <c r="BC4" s="30" t="s">
        <v>177</v>
      </c>
    </row>
    <row r="5" spans="1:55" s="9" customFormat="1" ht="14" x14ac:dyDescent="0.35">
      <c r="A5" s="9" t="s">
        <v>178</v>
      </c>
      <c r="B5" s="36" t="s">
        <v>179</v>
      </c>
      <c r="C5" s="11">
        <v>550</v>
      </c>
      <c r="D5" s="17">
        <v>554.91164767810312</v>
      </c>
      <c r="E5" s="17">
        <v>539.83615231801934</v>
      </c>
      <c r="F5" s="18">
        <v>546.06889120512801</v>
      </c>
      <c r="G5" s="19">
        <v>43.174285294135657</v>
      </c>
      <c r="H5" s="19">
        <v>35.599103694090253</v>
      </c>
      <c r="I5" s="20">
        <f t="shared" ref="I5:I11" si="0">(H5-G5)/G5</f>
        <v>-0.17545586564867438</v>
      </c>
      <c r="J5" s="27" t="s">
        <v>180</v>
      </c>
      <c r="K5" s="11">
        <v>3</v>
      </c>
      <c r="L5" s="21">
        <v>39</v>
      </c>
      <c r="M5" s="22">
        <v>19.5</v>
      </c>
      <c r="N5" s="21"/>
      <c r="O5" s="23">
        <v>670.00066581588283</v>
      </c>
      <c r="P5" s="23">
        <v>662.50670833775052</v>
      </c>
      <c r="Q5" s="24">
        <v>43.189871073037438</v>
      </c>
      <c r="R5" s="25">
        <f>Q5/G5-1</f>
        <v>3.6099680158230285E-4</v>
      </c>
      <c r="S5" s="21">
        <f t="shared" ref="S5:S11" si="1">L5+M5</f>
        <v>58.5</v>
      </c>
      <c r="T5" s="21">
        <f t="shared" ref="T5:T11" si="2">P5-F5</f>
        <v>116.43781713262251</v>
      </c>
      <c r="V5" s="11">
        <v>12</v>
      </c>
      <c r="W5" s="21">
        <v>12.666666666666666</v>
      </c>
      <c r="X5" s="11"/>
      <c r="Y5" s="11">
        <v>37</v>
      </c>
      <c r="Z5" s="11">
        <v>12</v>
      </c>
      <c r="AA5" s="26">
        <f>Z5/Y5</f>
        <v>0.32432432432432434</v>
      </c>
      <c r="AB5" s="26">
        <f>1-AA5</f>
        <v>0.67567567567567566</v>
      </c>
      <c r="AC5" s="9" t="str">
        <f t="shared" ref="AC5:AC11" si="3">IF(Z5=V5,"","Error")</f>
        <v/>
      </c>
      <c r="AD5" s="9" t="str">
        <f t="shared" ref="AD5:AD11" si="4">IF(AF5=C5,"","Error")</f>
        <v/>
      </c>
      <c r="AE5" s="9" t="str">
        <f t="shared" ref="AE5:AE11" si="5">IF(AP5=D5,"","Error")</f>
        <v/>
      </c>
      <c r="AF5" s="17">
        <v>550</v>
      </c>
      <c r="AG5" s="17">
        <v>548.56393655218653</v>
      </c>
      <c r="AH5" s="17">
        <v>547.94230315357856</v>
      </c>
      <c r="AI5" s="17">
        <v>548.08742687923586</v>
      </c>
      <c r="AJ5" s="17">
        <v>549.3303256855811</v>
      </c>
      <c r="AK5" s="17">
        <v>550.0576606647935</v>
      </c>
      <c r="AL5" s="17">
        <v>551.02134426287614</v>
      </c>
      <c r="AM5" s="17">
        <v>552.1161151091203</v>
      </c>
      <c r="AN5" s="17">
        <v>552.89618667476759</v>
      </c>
      <c r="AO5" s="17">
        <v>553.82870018502672</v>
      </c>
      <c r="AP5" s="17">
        <v>554.91164767810312</v>
      </c>
      <c r="AQ5" s="11" t="str">
        <f t="shared" ref="AQ5:AQ11" si="6">IF(AS5=E5,"","Error")</f>
        <v/>
      </c>
      <c r="AR5" s="11" t="str">
        <f t="shared" ref="AR5:AR11" si="7">IF(BC5=F5,"","Error")</f>
        <v/>
      </c>
      <c r="AS5" s="17">
        <v>539.83615231801934</v>
      </c>
      <c r="AT5" s="17">
        <v>536.77652098956059</v>
      </c>
      <c r="AU5" s="17">
        <v>537.08093745176689</v>
      </c>
      <c r="AV5" s="17">
        <v>538.38143798698354</v>
      </c>
      <c r="AW5" s="17">
        <v>540.16227443769333</v>
      </c>
      <c r="AX5" s="17">
        <v>540.71193394625209</v>
      </c>
      <c r="AY5" s="17">
        <v>542.00307204307387</v>
      </c>
      <c r="AZ5" s="17">
        <v>542.60918097211618</v>
      </c>
      <c r="BA5" s="17">
        <v>543.53566498029465</v>
      </c>
      <c r="BB5" s="17">
        <v>544.86358324928744</v>
      </c>
      <c r="BC5" s="17">
        <v>546.06889120512801</v>
      </c>
    </row>
    <row r="6" spans="1:55" s="9" customFormat="1" ht="14" x14ac:dyDescent="0.35">
      <c r="A6" s="9" t="s">
        <v>178</v>
      </c>
      <c r="B6" s="16" t="s">
        <v>97</v>
      </c>
      <c r="C6" s="11">
        <v>75</v>
      </c>
      <c r="D6" s="17">
        <v>79.069145157447778</v>
      </c>
      <c r="E6" s="17">
        <v>89.039772727272734</v>
      </c>
      <c r="F6" s="18">
        <v>94.069270191310935</v>
      </c>
      <c r="G6" s="19">
        <v>7.1211024562645893</v>
      </c>
      <c r="H6" s="19">
        <v>6.1325260565153101</v>
      </c>
      <c r="I6" s="20">
        <f t="shared" si="0"/>
        <v>-0.13882350462176077</v>
      </c>
      <c r="J6" s="27" t="s">
        <v>180</v>
      </c>
      <c r="K6" s="11">
        <v>3</v>
      </c>
      <c r="L6" s="21">
        <v>4.333333333333333</v>
      </c>
      <c r="M6" s="22">
        <v>2.1</v>
      </c>
      <c r="N6" s="21"/>
      <c r="O6" s="23">
        <v>92.092352621439673</v>
      </c>
      <c r="P6" s="23">
        <v>109.51775469302071</v>
      </c>
      <c r="Q6" s="24">
        <v>7.1396374495104569</v>
      </c>
      <c r="R6" s="25">
        <f t="shared" ref="R6:R10" si="8">Q6/G6-1</f>
        <v>2.6028263684876318E-3</v>
      </c>
      <c r="S6" s="21">
        <f t="shared" si="1"/>
        <v>6.4333333333333336</v>
      </c>
      <c r="T6" s="21">
        <f t="shared" si="2"/>
        <v>15.448484501709771</v>
      </c>
      <c r="V6" s="11">
        <v>3</v>
      </c>
      <c r="W6" s="21">
        <v>2</v>
      </c>
      <c r="X6" s="11"/>
      <c r="Y6" s="11">
        <v>7</v>
      </c>
      <c r="Z6" s="11">
        <v>3</v>
      </c>
      <c r="AA6" s="26">
        <f>Z6/Y6</f>
        <v>0.42857142857142855</v>
      </c>
      <c r="AB6" s="26">
        <f>1-AA6</f>
        <v>0.5714285714285714</v>
      </c>
      <c r="AC6" s="9" t="str">
        <f t="shared" si="3"/>
        <v/>
      </c>
      <c r="AD6" s="9" t="str">
        <f t="shared" si="4"/>
        <v/>
      </c>
      <c r="AE6" s="9" t="str">
        <f t="shared" si="5"/>
        <v/>
      </c>
      <c r="AF6" s="17">
        <v>75</v>
      </c>
      <c r="AG6" s="17">
        <v>75.416089824154341</v>
      </c>
      <c r="AH6" s="17">
        <v>75.855502129577928</v>
      </c>
      <c r="AI6" s="17">
        <v>76.172592502684267</v>
      </c>
      <c r="AJ6" s="17">
        <v>76.712067690214084</v>
      </c>
      <c r="AK6" s="17">
        <v>77.128782582898026</v>
      </c>
      <c r="AL6" s="17">
        <v>77.724514158697374</v>
      </c>
      <c r="AM6" s="17">
        <v>78.275015184682047</v>
      </c>
      <c r="AN6" s="17">
        <v>78.676248909043323</v>
      </c>
      <c r="AO6" s="17">
        <v>78.983081382422995</v>
      </c>
      <c r="AP6" s="17">
        <v>79.069145157447778</v>
      </c>
      <c r="AQ6" s="11" t="str">
        <f t="shared" si="6"/>
        <v/>
      </c>
      <c r="AR6" s="11" t="str">
        <f t="shared" si="7"/>
        <v/>
      </c>
      <c r="AS6" s="17">
        <v>89.039772727272734</v>
      </c>
      <c r="AT6" s="17">
        <v>89.649573815428155</v>
      </c>
      <c r="AU6" s="17">
        <v>89.665905361208615</v>
      </c>
      <c r="AV6" s="17">
        <v>89.950281775792803</v>
      </c>
      <c r="AW6" s="17">
        <v>90.730359503498605</v>
      </c>
      <c r="AX6" s="17">
        <v>91.039537169796873</v>
      </c>
      <c r="AY6" s="17">
        <v>92.06904568852741</v>
      </c>
      <c r="AZ6" s="17">
        <v>92.869743879198523</v>
      </c>
      <c r="BA6" s="17">
        <v>93.374519008935835</v>
      </c>
      <c r="BB6" s="17">
        <v>93.718958965629909</v>
      </c>
      <c r="BC6" s="17">
        <v>94.069270191310935</v>
      </c>
    </row>
    <row r="7" spans="1:55" s="9" customFormat="1" ht="14" x14ac:dyDescent="0.35">
      <c r="A7" s="9" t="s">
        <v>178</v>
      </c>
      <c r="B7" s="16" t="s">
        <v>93</v>
      </c>
      <c r="C7" s="11">
        <v>357</v>
      </c>
      <c r="D7" s="17">
        <v>390.99728483942295</v>
      </c>
      <c r="E7" s="17">
        <v>371.02013888888888</v>
      </c>
      <c r="F7" s="18">
        <v>407.52529086143426</v>
      </c>
      <c r="G7" s="19">
        <v>29.672946610700784</v>
      </c>
      <c r="H7" s="19">
        <v>26.567224980210067</v>
      </c>
      <c r="I7" s="20">
        <f t="shared" si="0"/>
        <v>-0.10466509009828899</v>
      </c>
      <c r="J7" s="27" t="s">
        <v>180</v>
      </c>
      <c r="K7" s="11">
        <v>3</v>
      </c>
      <c r="L7" s="21">
        <v>19.333333333333332</v>
      </c>
      <c r="M7" s="22">
        <v>6</v>
      </c>
      <c r="N7" s="21"/>
      <c r="O7" s="23">
        <v>435.94804953317879</v>
      </c>
      <c r="P7" s="23">
        <v>455.00912908164395</v>
      </c>
      <c r="Q7" s="24">
        <v>29.662772278031991</v>
      </c>
      <c r="R7" s="25">
        <f t="shared" si="8"/>
        <v>-3.4288245121982808E-4</v>
      </c>
      <c r="S7" s="21">
        <f t="shared" si="1"/>
        <v>25.333333333333332</v>
      </c>
      <c r="T7" s="21">
        <f t="shared" si="2"/>
        <v>47.483838220209691</v>
      </c>
      <c r="V7" s="11">
        <v>8</v>
      </c>
      <c r="W7" s="21">
        <v>8.6666666666666661</v>
      </c>
      <c r="X7" s="11"/>
      <c r="Y7" s="11">
        <v>16</v>
      </c>
      <c r="Z7" s="11">
        <v>8</v>
      </c>
      <c r="AA7" s="26">
        <f>Z7/Y7</f>
        <v>0.5</v>
      </c>
      <c r="AB7" s="26">
        <f>1-AA7</f>
        <v>0.5</v>
      </c>
      <c r="AC7" s="9" t="str">
        <f t="shared" si="3"/>
        <v/>
      </c>
      <c r="AD7" s="9" t="str">
        <f t="shared" si="4"/>
        <v/>
      </c>
      <c r="AE7" s="9" t="str">
        <f t="shared" si="5"/>
        <v/>
      </c>
      <c r="AF7" s="17">
        <v>357</v>
      </c>
      <c r="AG7" s="17">
        <v>360.37584168008487</v>
      </c>
      <c r="AH7" s="17">
        <v>364.01413077382585</v>
      </c>
      <c r="AI7" s="17">
        <v>367.39614213904616</v>
      </c>
      <c r="AJ7" s="17">
        <v>371.10604282614105</v>
      </c>
      <c r="AK7" s="17">
        <v>374.83869917756033</v>
      </c>
      <c r="AL7" s="17">
        <v>378.29486321559051</v>
      </c>
      <c r="AM7" s="17">
        <v>381.9571550025704</v>
      </c>
      <c r="AN7" s="17">
        <v>385.18389544964907</v>
      </c>
      <c r="AO7" s="17">
        <v>388.11620575166961</v>
      </c>
      <c r="AP7" s="17">
        <v>390.99728483942295</v>
      </c>
      <c r="AQ7" s="11" t="str">
        <f t="shared" si="6"/>
        <v/>
      </c>
      <c r="AR7" s="11" t="str">
        <f t="shared" si="7"/>
        <v/>
      </c>
      <c r="AS7" s="17">
        <v>371.02013888888888</v>
      </c>
      <c r="AT7" s="17">
        <v>374.99934182280452</v>
      </c>
      <c r="AU7" s="17">
        <v>378.71762472527291</v>
      </c>
      <c r="AV7" s="17">
        <v>382.7096986337321</v>
      </c>
      <c r="AW7" s="17">
        <v>386.77327595658375</v>
      </c>
      <c r="AX7" s="17">
        <v>390.48886606113814</v>
      </c>
      <c r="AY7" s="17">
        <v>394.24048299408872</v>
      </c>
      <c r="AZ7" s="17">
        <v>397.91322516260379</v>
      </c>
      <c r="BA7" s="17">
        <v>401.18078357769167</v>
      </c>
      <c r="BB7" s="17">
        <v>404.45341919582376</v>
      </c>
      <c r="BC7" s="17">
        <v>407.52529086143426</v>
      </c>
    </row>
    <row r="8" spans="1:55" s="9" customFormat="1" ht="14" x14ac:dyDescent="0.35">
      <c r="A8" s="9" t="s">
        <v>178</v>
      </c>
      <c r="B8" s="36" t="s">
        <v>181</v>
      </c>
      <c r="C8" s="11">
        <v>798</v>
      </c>
      <c r="D8" s="17">
        <v>986.73127079873802</v>
      </c>
      <c r="E8" s="17">
        <v>709.37647237410795</v>
      </c>
      <c r="F8" s="18">
        <v>883.98148930800255</v>
      </c>
      <c r="G8" s="19">
        <v>56.73355159286352</v>
      </c>
      <c r="H8" s="19">
        <v>57.628165984849637</v>
      </c>
      <c r="I8" s="20">
        <f t="shared" si="0"/>
        <v>1.5768700651884626E-2</v>
      </c>
      <c r="J8" s="27" t="s">
        <v>180</v>
      </c>
      <c r="K8" s="11">
        <v>3</v>
      </c>
      <c r="L8" s="21">
        <v>60.333333333333336</v>
      </c>
      <c r="M8" s="22">
        <v>0</v>
      </c>
      <c r="N8" s="21"/>
      <c r="O8" s="23">
        <v>986.73127079873802</v>
      </c>
      <c r="P8" s="23">
        <v>883.98148930800255</v>
      </c>
      <c r="Q8" s="24">
        <v>57.628165984849637</v>
      </c>
      <c r="R8" s="25">
        <f t="shared" si="8"/>
        <v>1.5768700651884737E-2</v>
      </c>
      <c r="S8" s="21">
        <f t="shared" si="1"/>
        <v>60.333333333333336</v>
      </c>
      <c r="T8" s="21">
        <f t="shared" si="2"/>
        <v>0</v>
      </c>
      <c r="V8" s="11">
        <v>12</v>
      </c>
      <c r="W8" s="21">
        <v>12.666666666666666</v>
      </c>
      <c r="X8" s="11"/>
      <c r="Y8" s="11">
        <v>61</v>
      </c>
      <c r="Z8" s="11">
        <v>12</v>
      </c>
      <c r="AA8" s="26">
        <f t="shared" ref="AA8:AA11" si="9">Z8/Y8</f>
        <v>0.19672131147540983</v>
      </c>
      <c r="AB8" s="26">
        <f t="shared" ref="AB8:AB11" si="10">1-AA8</f>
        <v>0.80327868852459017</v>
      </c>
      <c r="AC8" s="9" t="str">
        <f t="shared" si="3"/>
        <v/>
      </c>
      <c r="AD8" s="9" t="str">
        <f t="shared" si="4"/>
        <v/>
      </c>
      <c r="AE8" s="9" t="str">
        <f t="shared" si="5"/>
        <v/>
      </c>
      <c r="AF8" s="17">
        <v>798</v>
      </c>
      <c r="AG8" s="17">
        <v>819.33586954019711</v>
      </c>
      <c r="AH8" s="17">
        <v>840.20069900456929</v>
      </c>
      <c r="AI8" s="17">
        <v>860.65697960231444</v>
      </c>
      <c r="AJ8" s="17">
        <v>881.15096514797835</v>
      </c>
      <c r="AK8" s="17">
        <v>900.69939479378638</v>
      </c>
      <c r="AL8" s="17">
        <v>919.47784129970125</v>
      </c>
      <c r="AM8" s="17">
        <v>937.50965812488857</v>
      </c>
      <c r="AN8" s="17">
        <v>954.49584700512651</v>
      </c>
      <c r="AO8" s="17">
        <v>970.91086610909133</v>
      </c>
      <c r="AP8" s="17">
        <v>986.73127079873802</v>
      </c>
      <c r="AQ8" s="11" t="str">
        <f t="shared" si="6"/>
        <v/>
      </c>
      <c r="AR8" s="11" t="str">
        <f t="shared" si="7"/>
        <v/>
      </c>
      <c r="AS8" s="17">
        <v>709.37647237410795</v>
      </c>
      <c r="AT8" s="17">
        <v>727.11725969396866</v>
      </c>
      <c r="AU8" s="17">
        <v>745.88950964718504</v>
      </c>
      <c r="AV8" s="17">
        <v>766.3038319223931</v>
      </c>
      <c r="AW8" s="17">
        <v>786.16152912576069</v>
      </c>
      <c r="AX8" s="17">
        <v>804.80642846922331</v>
      </c>
      <c r="AY8" s="17">
        <v>821.73069955826202</v>
      </c>
      <c r="AZ8" s="17">
        <v>837.58174747587157</v>
      </c>
      <c r="BA8" s="17">
        <v>853.70292078297598</v>
      </c>
      <c r="BB8" s="17">
        <v>868.88724757496561</v>
      </c>
      <c r="BC8" s="17">
        <v>883.98148930800255</v>
      </c>
    </row>
    <row r="9" spans="1:55" s="9" customFormat="1" ht="14" x14ac:dyDescent="0.35">
      <c r="A9" s="9" t="s">
        <v>178</v>
      </c>
      <c r="B9" s="16" t="s">
        <v>182</v>
      </c>
      <c r="C9" s="11">
        <v>1515</v>
      </c>
      <c r="D9" s="17">
        <v>1928.624398903838</v>
      </c>
      <c r="E9" s="17">
        <v>1671.5562658191086</v>
      </c>
      <c r="F9" s="18">
        <v>2151.1328090103643</v>
      </c>
      <c r="G9" s="19">
        <v>133.68546510971666</v>
      </c>
      <c r="H9" s="19">
        <v>140.23578555943286</v>
      </c>
      <c r="I9" s="20">
        <f t="shared" si="0"/>
        <v>4.8998000226429243E-2</v>
      </c>
      <c r="J9" s="27" t="s">
        <v>180</v>
      </c>
      <c r="K9" s="11">
        <v>5</v>
      </c>
      <c r="L9" s="21">
        <v>94</v>
      </c>
      <c r="M9" s="22">
        <v>0</v>
      </c>
      <c r="N9" s="21"/>
      <c r="O9" s="23">
        <v>1928.624398903838</v>
      </c>
      <c r="P9" s="23">
        <v>2151.1328090103643</v>
      </c>
      <c r="Q9" s="24">
        <v>140.23578555943286</v>
      </c>
      <c r="R9" s="25">
        <f t="shared" si="8"/>
        <v>4.8998000226429195E-2</v>
      </c>
      <c r="S9" s="21">
        <f t="shared" si="1"/>
        <v>94</v>
      </c>
      <c r="T9" s="21">
        <f t="shared" si="2"/>
        <v>0</v>
      </c>
      <c r="V9" s="11">
        <v>46</v>
      </c>
      <c r="W9" s="21">
        <v>44.2</v>
      </c>
      <c r="X9" s="11"/>
      <c r="Y9" s="11">
        <v>88</v>
      </c>
      <c r="Z9" s="11">
        <v>46</v>
      </c>
      <c r="AA9" s="26">
        <f t="shared" si="9"/>
        <v>0.52272727272727271</v>
      </c>
      <c r="AB9" s="26">
        <f t="shared" si="10"/>
        <v>0.47727272727272729</v>
      </c>
      <c r="AC9" s="9" t="str">
        <f t="shared" si="3"/>
        <v/>
      </c>
      <c r="AD9" s="9" t="str">
        <f t="shared" si="4"/>
        <v/>
      </c>
      <c r="AE9" s="9" t="str">
        <f t="shared" si="5"/>
        <v/>
      </c>
      <c r="AF9" s="17">
        <v>1515</v>
      </c>
      <c r="AG9" s="17">
        <v>1554.2436003772941</v>
      </c>
      <c r="AH9" s="17">
        <v>1598.8558588101905</v>
      </c>
      <c r="AI9" s="17">
        <v>1643.6418947114794</v>
      </c>
      <c r="AJ9" s="17">
        <v>1686.9652474712145</v>
      </c>
      <c r="AK9" s="17">
        <v>1729.8706484950367</v>
      </c>
      <c r="AL9" s="17">
        <v>1772.047210844521</v>
      </c>
      <c r="AM9" s="17">
        <v>1813.2454193597034</v>
      </c>
      <c r="AN9" s="17">
        <v>1852.8233365434992</v>
      </c>
      <c r="AO9" s="17">
        <v>1891.3321765543719</v>
      </c>
      <c r="AP9" s="17">
        <v>1928.624398903838</v>
      </c>
      <c r="AQ9" s="11" t="str">
        <f t="shared" si="6"/>
        <v/>
      </c>
      <c r="AR9" s="11" t="str">
        <f t="shared" si="7"/>
        <v/>
      </c>
      <c r="AS9" s="17">
        <v>1671.5562658191086</v>
      </c>
      <c r="AT9" s="17">
        <v>1722.0162675760744</v>
      </c>
      <c r="AU9" s="17">
        <v>1775.1362886705151</v>
      </c>
      <c r="AV9" s="17">
        <v>1826.4540925809677</v>
      </c>
      <c r="AW9" s="17">
        <v>1876.656493452055</v>
      </c>
      <c r="AX9" s="17">
        <v>1925.4087487518893</v>
      </c>
      <c r="AY9" s="17">
        <v>1973.081985861548</v>
      </c>
      <c r="AZ9" s="17">
        <v>2019.5328552404942</v>
      </c>
      <c r="BA9" s="17">
        <v>2063.8193868708445</v>
      </c>
      <c r="BB9" s="17">
        <v>2108.335750535537</v>
      </c>
      <c r="BC9" s="17">
        <v>2151.1328090103643</v>
      </c>
    </row>
    <row r="10" spans="1:55" s="9" customFormat="1" ht="14" x14ac:dyDescent="0.35">
      <c r="A10" s="9" t="s">
        <v>178</v>
      </c>
      <c r="B10" s="28" t="s">
        <v>183</v>
      </c>
      <c r="C10" s="11">
        <v>196</v>
      </c>
      <c r="D10" s="17">
        <v>255.38242419728377</v>
      </c>
      <c r="E10" s="17">
        <v>204.25</v>
      </c>
      <c r="F10" s="18">
        <v>272.84096037691927</v>
      </c>
      <c r="G10" s="19">
        <v>16.335230112807061</v>
      </c>
      <c r="H10" s="19">
        <v>17.786938235975285</v>
      </c>
      <c r="I10" s="20">
        <f t="shared" si="0"/>
        <v>8.8869768784589298E-2</v>
      </c>
      <c r="J10" s="27" t="s">
        <v>180</v>
      </c>
      <c r="K10" s="11">
        <v>3</v>
      </c>
      <c r="L10" s="21">
        <v>12</v>
      </c>
      <c r="M10" s="22">
        <v>0</v>
      </c>
      <c r="N10" s="21"/>
      <c r="O10" s="23">
        <v>255.38242419728377</v>
      </c>
      <c r="P10" s="23">
        <v>272.84096037691927</v>
      </c>
      <c r="Q10" s="24">
        <v>17.786938235975285</v>
      </c>
      <c r="R10" s="25">
        <f t="shared" si="8"/>
        <v>8.8869768784589409E-2</v>
      </c>
      <c r="S10" s="21">
        <f t="shared" si="1"/>
        <v>12</v>
      </c>
      <c r="T10" s="21">
        <f t="shared" si="2"/>
        <v>0</v>
      </c>
      <c r="V10" s="11">
        <v>6</v>
      </c>
      <c r="W10" s="21">
        <v>8</v>
      </c>
      <c r="X10" s="11"/>
      <c r="Y10" s="11">
        <v>8</v>
      </c>
      <c r="Z10" s="11">
        <v>6</v>
      </c>
      <c r="AA10" s="26">
        <f t="shared" si="9"/>
        <v>0.75</v>
      </c>
      <c r="AB10" s="26">
        <f t="shared" si="10"/>
        <v>0.25</v>
      </c>
      <c r="AC10" s="9" t="str">
        <f t="shared" si="3"/>
        <v/>
      </c>
      <c r="AD10" s="9" t="str">
        <f t="shared" si="4"/>
        <v/>
      </c>
      <c r="AE10" s="9" t="str">
        <f t="shared" si="5"/>
        <v/>
      </c>
      <c r="AF10" s="17">
        <v>196</v>
      </c>
      <c r="AG10" s="17">
        <v>201.1997116462324</v>
      </c>
      <c r="AH10" s="17">
        <v>207.08625002626508</v>
      </c>
      <c r="AI10" s="17">
        <v>213.48418621993116</v>
      </c>
      <c r="AJ10" s="17">
        <v>219.73258575629939</v>
      </c>
      <c r="AK10" s="17">
        <v>226.0621350138222</v>
      </c>
      <c r="AL10" s="17">
        <v>232.79087317859981</v>
      </c>
      <c r="AM10" s="17">
        <v>239.42367027123643</v>
      </c>
      <c r="AN10" s="17">
        <v>244.90715407457731</v>
      </c>
      <c r="AO10" s="17">
        <v>250.28788647339147</v>
      </c>
      <c r="AP10" s="17">
        <v>255.38242419728377</v>
      </c>
      <c r="AQ10" s="11" t="str">
        <f t="shared" si="6"/>
        <v/>
      </c>
      <c r="AR10" s="11" t="str">
        <f t="shared" si="7"/>
        <v/>
      </c>
      <c r="AS10" s="17">
        <v>204.25</v>
      </c>
      <c r="AT10" s="17">
        <v>210.93501259954115</v>
      </c>
      <c r="AU10" s="17">
        <v>219.16082573737398</v>
      </c>
      <c r="AV10" s="17">
        <v>225.92555636306349</v>
      </c>
      <c r="AW10" s="17">
        <v>233.2754082785803</v>
      </c>
      <c r="AX10" s="17">
        <v>241.94117456285366</v>
      </c>
      <c r="AY10" s="17">
        <v>248.80451779987609</v>
      </c>
      <c r="AZ10" s="17">
        <v>254.93318644882075</v>
      </c>
      <c r="BA10" s="17">
        <v>260.9472784917541</v>
      </c>
      <c r="BB10" s="17">
        <v>267.47791843972135</v>
      </c>
      <c r="BC10" s="17">
        <v>272.84096037691927</v>
      </c>
    </row>
    <row r="11" spans="1:55" s="9" customFormat="1" ht="14" x14ac:dyDescent="0.35">
      <c r="A11" s="9" t="s">
        <v>178</v>
      </c>
      <c r="B11" s="28" t="s">
        <v>184</v>
      </c>
      <c r="C11" s="11">
        <v>119</v>
      </c>
      <c r="D11" s="17">
        <v>158.48889298271416</v>
      </c>
      <c r="E11" s="17">
        <v>123.28750000000001</v>
      </c>
      <c r="F11" s="18">
        <v>167.79487773042251</v>
      </c>
      <c r="G11" s="19">
        <v>9.8601208447133448</v>
      </c>
      <c r="H11" s="19">
        <v>10.938816233387389</v>
      </c>
      <c r="I11" s="20">
        <f t="shared" si="0"/>
        <v>0.10939981422767277</v>
      </c>
      <c r="J11" s="27" t="s">
        <v>180</v>
      </c>
      <c r="K11" s="11">
        <v>3</v>
      </c>
      <c r="L11" s="21">
        <v>6.333333333333333</v>
      </c>
      <c r="M11" s="22">
        <v>0</v>
      </c>
      <c r="N11" s="21"/>
      <c r="O11" s="23">
        <v>158.48889298271416</v>
      </c>
      <c r="P11" s="23">
        <v>167.79487773042251</v>
      </c>
      <c r="Q11" s="24">
        <v>10.938816233387389</v>
      </c>
      <c r="R11" s="25">
        <f>Q11/G11-1</f>
        <v>0.10939981422767286</v>
      </c>
      <c r="S11" s="21">
        <f t="shared" si="1"/>
        <v>6.333333333333333</v>
      </c>
      <c r="T11" s="21">
        <f t="shared" si="2"/>
        <v>0</v>
      </c>
      <c r="V11" s="11">
        <v>5</v>
      </c>
      <c r="W11" s="21">
        <v>4.666666666666667</v>
      </c>
      <c r="X11" s="11"/>
      <c r="Y11" s="11">
        <v>5</v>
      </c>
      <c r="Z11" s="11">
        <v>5</v>
      </c>
      <c r="AA11" s="26">
        <f t="shared" si="9"/>
        <v>1</v>
      </c>
      <c r="AB11" s="26">
        <f t="shared" si="10"/>
        <v>0</v>
      </c>
      <c r="AC11" s="9" t="str">
        <f t="shared" si="3"/>
        <v/>
      </c>
      <c r="AD11" s="9" t="str">
        <f t="shared" si="4"/>
        <v/>
      </c>
      <c r="AE11" s="9" t="str">
        <f t="shared" si="5"/>
        <v/>
      </c>
      <c r="AF11" s="17">
        <v>119</v>
      </c>
      <c r="AG11" s="17">
        <v>123.55108543417366</v>
      </c>
      <c r="AH11" s="17">
        <v>128.31838580407654</v>
      </c>
      <c r="AI11" s="17">
        <v>133.00223188497398</v>
      </c>
      <c r="AJ11" s="17">
        <v>136.27969925744569</v>
      </c>
      <c r="AK11" s="17">
        <v>139.1393605507202</v>
      </c>
      <c r="AL11" s="17">
        <v>143.43755968597895</v>
      </c>
      <c r="AM11" s="17">
        <v>147.76674341634572</v>
      </c>
      <c r="AN11" s="17">
        <v>151.42559724710298</v>
      </c>
      <c r="AO11" s="17">
        <v>154.73418545125128</v>
      </c>
      <c r="AP11" s="17">
        <v>158.48889298271416</v>
      </c>
      <c r="AQ11" s="11" t="str">
        <f t="shared" si="6"/>
        <v/>
      </c>
      <c r="AR11" s="11" t="str">
        <f t="shared" si="7"/>
        <v/>
      </c>
      <c r="AS11" s="17">
        <v>123.28750000000001</v>
      </c>
      <c r="AT11" s="17">
        <v>128.88013300395917</v>
      </c>
      <c r="AU11" s="17">
        <v>134.40193634907442</v>
      </c>
      <c r="AV11" s="17">
        <v>137.52183098632338</v>
      </c>
      <c r="AW11" s="17">
        <v>140.60206465930469</v>
      </c>
      <c r="AX11" s="17">
        <v>145.87673391401532</v>
      </c>
      <c r="AY11" s="17">
        <v>150.06603102030979</v>
      </c>
      <c r="AZ11" s="17">
        <v>154.4425133697508</v>
      </c>
      <c r="BA11" s="17">
        <v>157.2135580684868</v>
      </c>
      <c r="BB11" s="17">
        <v>162.23041809373609</v>
      </c>
      <c r="BC11" s="17">
        <v>167.79487773042251</v>
      </c>
    </row>
    <row r="12" spans="1:55" s="42" customFormat="1" ht="14" x14ac:dyDescent="0.35">
      <c r="C12" s="43"/>
      <c r="D12" s="43"/>
      <c r="E12" s="43"/>
      <c r="F12" s="43"/>
      <c r="G12" s="38"/>
      <c r="H12" s="38"/>
      <c r="I12" s="44"/>
      <c r="J12" s="38"/>
      <c r="K12" s="39"/>
      <c r="L12" s="43"/>
      <c r="M12" s="45"/>
      <c r="N12" s="46"/>
      <c r="O12" s="47"/>
      <c r="P12" s="48"/>
      <c r="Q12" s="49"/>
      <c r="R12" s="50"/>
      <c r="S12" s="51"/>
      <c r="T12" s="51"/>
      <c r="V12" s="46"/>
      <c r="W12" s="46"/>
      <c r="X12" s="46"/>
      <c r="Y12" s="43"/>
      <c r="Z12" s="43"/>
      <c r="AA12" s="39"/>
      <c r="AB12" s="39"/>
      <c r="AF12" s="43"/>
      <c r="AG12" s="43"/>
      <c r="AH12" s="43"/>
      <c r="AI12" s="43"/>
      <c r="AJ12" s="43"/>
      <c r="AK12" s="43"/>
      <c r="AL12" s="43"/>
      <c r="AM12" s="43"/>
      <c r="AN12" s="43"/>
      <c r="AO12" s="43"/>
      <c r="AP12" s="43"/>
      <c r="AQ12" s="46"/>
      <c r="AR12" s="46"/>
      <c r="AS12" s="43"/>
      <c r="AT12" s="43"/>
      <c r="AU12" s="43"/>
      <c r="AV12" s="43"/>
      <c r="AW12" s="43"/>
      <c r="AX12" s="43"/>
      <c r="AY12" s="43"/>
      <c r="AZ12" s="43"/>
      <c r="BA12" s="43"/>
      <c r="BB12" s="43"/>
      <c r="BC12" s="43"/>
    </row>
    <row r="13" spans="1:55" s="42" customFormat="1" ht="14" x14ac:dyDescent="0.35">
      <c r="B13" s="52"/>
      <c r="C13" s="43"/>
      <c r="D13" s="43"/>
      <c r="E13" s="43"/>
      <c r="F13" s="43"/>
      <c r="G13" s="38"/>
      <c r="H13" s="38"/>
      <c r="I13" s="44"/>
      <c r="J13" s="38"/>
      <c r="K13" s="39"/>
      <c r="L13" s="46"/>
      <c r="M13" s="45"/>
      <c r="N13" s="46"/>
      <c r="O13" s="47"/>
      <c r="P13" s="48"/>
      <c r="Q13" s="49"/>
      <c r="R13" s="50"/>
      <c r="S13" s="51"/>
      <c r="T13" s="51"/>
      <c r="V13" s="46"/>
      <c r="W13" s="46"/>
      <c r="X13" s="46"/>
      <c r="Y13" s="43"/>
      <c r="Z13" s="43"/>
      <c r="AA13" s="39"/>
      <c r="AB13" s="39"/>
      <c r="AF13" s="43"/>
      <c r="AG13" s="43"/>
      <c r="AH13" s="43"/>
      <c r="AI13" s="43"/>
      <c r="AJ13" s="43"/>
      <c r="AK13" s="43"/>
      <c r="AL13" s="43"/>
      <c r="AM13" s="43"/>
      <c r="AN13" s="43"/>
      <c r="AO13" s="43"/>
      <c r="AP13" s="43"/>
      <c r="AQ13" s="11" t="str">
        <f t="shared" ref="AQ13:AQ17" si="11">IF(AS13=E13,"","Error")</f>
        <v/>
      </c>
      <c r="AR13" s="11" t="str">
        <f t="shared" ref="AR13:AR17" si="12">IF(BC13=F13,"","Error")</f>
        <v/>
      </c>
      <c r="AS13" s="43"/>
      <c r="AT13" s="43"/>
      <c r="AU13" s="43"/>
      <c r="AV13" s="43"/>
      <c r="AW13" s="43"/>
      <c r="AX13" s="43"/>
      <c r="AY13" s="43"/>
      <c r="AZ13" s="43"/>
      <c r="BA13" s="43"/>
      <c r="BB13" s="43"/>
      <c r="BC13" s="43"/>
    </row>
    <row r="14" spans="1:55" s="9" customFormat="1" ht="14" x14ac:dyDescent="0.35">
      <c r="A14" s="9" t="s">
        <v>185</v>
      </c>
      <c r="B14" s="16" t="s">
        <v>186</v>
      </c>
      <c r="C14" s="11">
        <v>45</v>
      </c>
      <c r="D14" s="17">
        <v>28.837964675831419</v>
      </c>
      <c r="E14" s="21">
        <v>40.65</v>
      </c>
      <c r="F14" s="21">
        <v>25.473293153231122</v>
      </c>
      <c r="G14" s="21">
        <v>3.2510506931975862</v>
      </c>
      <c r="H14" s="21">
        <v>1.6606446897030602</v>
      </c>
      <c r="I14" s="20">
        <f>(H14-G14)/G14</f>
        <v>-0.48919754060502657</v>
      </c>
      <c r="J14" s="18" t="s">
        <v>180</v>
      </c>
      <c r="K14" s="11">
        <v>3</v>
      </c>
      <c r="L14" s="21">
        <v>1.3333333333333333</v>
      </c>
      <c r="M14" s="22">
        <v>6</v>
      </c>
      <c r="N14" s="21"/>
      <c r="O14" s="23">
        <v>63.411924569510582</v>
      </c>
      <c r="P14" s="24">
        <v>50.694965095633854</v>
      </c>
      <c r="Q14" s="24">
        <v>3.3048857905546409</v>
      </c>
      <c r="R14" s="25">
        <f t="shared" ref="R14:R20" si="13">Q14/G14-1</f>
        <v>1.6559291883604832E-2</v>
      </c>
      <c r="S14" s="21">
        <f t="shared" ref="S14" si="14">L14+M14</f>
        <v>7.333333333333333</v>
      </c>
      <c r="T14" s="21">
        <f>P14-F14</f>
        <v>25.221671942402732</v>
      </c>
      <c r="V14" s="11">
        <v>3</v>
      </c>
      <c r="W14" s="21">
        <v>1</v>
      </c>
      <c r="X14" s="11"/>
      <c r="Y14" s="17">
        <v>4</v>
      </c>
      <c r="Z14" s="17">
        <v>3</v>
      </c>
      <c r="AA14" s="26">
        <f t="shared" ref="AA14" si="15">Z14/Y14</f>
        <v>0.75</v>
      </c>
      <c r="AB14" s="26">
        <f t="shared" ref="AB14" si="16">1-AA14</f>
        <v>0.25</v>
      </c>
      <c r="AC14" s="9" t="str">
        <f>IF(Z14=V14,"","Error")</f>
        <v/>
      </c>
      <c r="AD14" s="9" t="str">
        <f>IF(AF14=C14,"","Error")</f>
        <v/>
      </c>
      <c r="AE14" s="9" t="str">
        <f>IF(AP14=D14,"","Error")</f>
        <v/>
      </c>
      <c r="AF14" s="17">
        <v>45</v>
      </c>
      <c r="AG14" s="17">
        <v>41.666119011707252</v>
      </c>
      <c r="AH14" s="17">
        <v>39.768561964497806</v>
      </c>
      <c r="AI14" s="17">
        <v>38.801882488497121</v>
      </c>
      <c r="AJ14" s="17">
        <v>37.501696920947481</v>
      </c>
      <c r="AK14" s="17">
        <v>36.290749382498348</v>
      </c>
      <c r="AL14" s="17">
        <v>35.287595114055037</v>
      </c>
      <c r="AM14" s="17">
        <v>33.595623944427693</v>
      </c>
      <c r="AN14" s="17">
        <v>32.072156186261765</v>
      </c>
      <c r="AO14" s="17">
        <v>30.758269870342279</v>
      </c>
      <c r="AP14" s="17">
        <v>28.837964675831419</v>
      </c>
      <c r="AQ14" s="11" t="str">
        <f>IF(AS14=E14,"","Error")</f>
        <v/>
      </c>
      <c r="AR14" s="11" t="str">
        <f>IF(BC14=F14,"","Error")</f>
        <v/>
      </c>
      <c r="AS14" s="17">
        <v>40.65</v>
      </c>
      <c r="AT14" s="17">
        <v>37.817991085711668</v>
      </c>
      <c r="AU14" s="17">
        <v>36.239262835153689</v>
      </c>
      <c r="AV14" s="17">
        <v>35.085629402258363</v>
      </c>
      <c r="AW14" s="17">
        <v>33.571143804892337</v>
      </c>
      <c r="AX14" s="17">
        <v>32.325137440019176</v>
      </c>
      <c r="AY14" s="17">
        <v>31.372929402541935</v>
      </c>
      <c r="AZ14" s="17">
        <v>30.038554706884426</v>
      </c>
      <c r="BA14" s="17">
        <v>28.681040315977086</v>
      </c>
      <c r="BB14" s="17">
        <v>27.506550715057497</v>
      </c>
      <c r="BC14" s="17">
        <v>25.473293153231122</v>
      </c>
    </row>
    <row r="15" spans="1:55" s="42" customFormat="1" ht="14" x14ac:dyDescent="0.35">
      <c r="A15" s="53" t="s">
        <v>185</v>
      </c>
      <c r="B15" s="54" t="s">
        <v>187</v>
      </c>
      <c r="C15" s="55">
        <v>722</v>
      </c>
      <c r="D15" s="56">
        <v>622.68698354865671</v>
      </c>
      <c r="E15" s="57">
        <v>677.08802467511111</v>
      </c>
      <c r="F15" s="57">
        <v>585.13377656570049</v>
      </c>
      <c r="G15" s="57">
        <v>54.151229814902941</v>
      </c>
      <c r="H15" s="57">
        <v>38.145806000606314</v>
      </c>
      <c r="I15" s="20">
        <f t="shared" ref="I15" si="17">(H15-G15)/G15</f>
        <v>-0.29556898096323159</v>
      </c>
      <c r="J15" s="18" t="s">
        <v>180</v>
      </c>
      <c r="K15" s="55">
        <v>3</v>
      </c>
      <c r="L15" s="57">
        <v>92.666666666666671</v>
      </c>
      <c r="M15" s="58">
        <v>76</v>
      </c>
      <c r="N15" s="46"/>
      <c r="O15" s="59">
        <v>883.60116424552541</v>
      </c>
      <c r="P15" s="60">
        <v>831.90522030106899</v>
      </c>
      <c r="Q15" s="60">
        <v>54.233230784846143</v>
      </c>
      <c r="R15" s="25">
        <f t="shared" si="13"/>
        <v>1.5142956166183108E-3</v>
      </c>
      <c r="S15" s="21">
        <f t="shared" ref="S15:S21" si="18">L15+M15</f>
        <v>168.66666666666669</v>
      </c>
      <c r="T15" s="21">
        <f t="shared" ref="T15:T20" si="19">P15-F15</f>
        <v>246.77144373536851</v>
      </c>
      <c r="U15" s="53"/>
      <c r="V15" s="55">
        <v>61</v>
      </c>
      <c r="W15" s="57">
        <v>63.333333333333336</v>
      </c>
      <c r="X15" s="55"/>
      <c r="Y15" s="56">
        <v>93</v>
      </c>
      <c r="Z15" s="56">
        <v>61</v>
      </c>
      <c r="AA15" s="61">
        <f t="shared" ref="AA15" si="20">Z15/Y15</f>
        <v>0.65591397849462363</v>
      </c>
      <c r="AB15" s="61">
        <f t="shared" ref="AB15" si="21">1-AA15</f>
        <v>0.34408602150537637</v>
      </c>
      <c r="AC15" s="9" t="str">
        <f t="shared" ref="AC15:AC20" si="22">IF(Z15=V15,"","Error")</f>
        <v/>
      </c>
      <c r="AD15" s="9" t="str">
        <f t="shared" ref="AD15:AD20" si="23">IF(AF15=C15,"","Error")</f>
        <v/>
      </c>
      <c r="AE15" s="9" t="str">
        <f t="shared" ref="AE15:AE20" si="24">IF(AP15=D15,"","Error")</f>
        <v/>
      </c>
      <c r="AF15" s="56">
        <v>722</v>
      </c>
      <c r="AG15" s="56">
        <v>700.96093627993264</v>
      </c>
      <c r="AH15" s="56">
        <v>684.38069206590944</v>
      </c>
      <c r="AI15" s="56">
        <v>670.32998359222779</v>
      </c>
      <c r="AJ15" s="56">
        <v>658.20428532750452</v>
      </c>
      <c r="AK15" s="56">
        <v>648.34133598170149</v>
      </c>
      <c r="AL15" s="56">
        <v>640.68702421767796</v>
      </c>
      <c r="AM15" s="56">
        <v>634.36775405274921</v>
      </c>
      <c r="AN15" s="56">
        <v>629.61699455560483</v>
      </c>
      <c r="AO15" s="56">
        <v>625.87186200575957</v>
      </c>
      <c r="AP15" s="56">
        <v>622.68698354865671</v>
      </c>
      <c r="AQ15" s="11" t="str">
        <f t="shared" si="11"/>
        <v/>
      </c>
      <c r="AR15" s="11" t="str">
        <f t="shared" si="12"/>
        <v/>
      </c>
      <c r="AS15" s="56">
        <v>677.08802467511111</v>
      </c>
      <c r="AT15" s="56">
        <v>657.40045682028233</v>
      </c>
      <c r="AU15" s="56">
        <v>642.52100930830318</v>
      </c>
      <c r="AV15" s="56">
        <v>630.30810941174957</v>
      </c>
      <c r="AW15" s="56">
        <v>618.53653687078702</v>
      </c>
      <c r="AX15" s="56">
        <v>609.26575421656742</v>
      </c>
      <c r="AY15" s="56">
        <v>602.23295951516502</v>
      </c>
      <c r="AZ15" s="56">
        <v>596.30617544420613</v>
      </c>
      <c r="BA15" s="56">
        <v>591.55261463910915</v>
      </c>
      <c r="BB15" s="56">
        <v>587.94243869041497</v>
      </c>
      <c r="BC15" s="56">
        <v>585.13377656570049</v>
      </c>
    </row>
    <row r="16" spans="1:55" s="9" customFormat="1" ht="14" x14ac:dyDescent="0.35">
      <c r="A16" s="9" t="s">
        <v>185</v>
      </c>
      <c r="B16" s="16" t="s">
        <v>188</v>
      </c>
      <c r="C16" s="11">
        <v>176</v>
      </c>
      <c r="D16" s="17">
        <v>156.99840789797008</v>
      </c>
      <c r="E16" s="21">
        <v>166.82380952380947</v>
      </c>
      <c r="F16" s="21">
        <v>147.54121977063193</v>
      </c>
      <c r="G16" s="21">
        <v>13.342008895307329</v>
      </c>
      <c r="H16" s="21">
        <v>9.6184479034794013</v>
      </c>
      <c r="I16" s="20">
        <f>(H16-G16)/G16</f>
        <v>-0.2790854826320483</v>
      </c>
      <c r="J16" s="18" t="s">
        <v>180</v>
      </c>
      <c r="K16" s="11">
        <v>3</v>
      </c>
      <c r="L16" s="21">
        <v>10.666666666666666</v>
      </c>
      <c r="M16" s="22">
        <v>12</v>
      </c>
      <c r="N16" s="21"/>
      <c r="O16" s="23">
        <v>219.95038726558346</v>
      </c>
      <c r="P16" s="24">
        <v>208.42296659487283</v>
      </c>
      <c r="Q16" s="24">
        <v>13.587426274487452</v>
      </c>
      <c r="R16" s="25">
        <f t="shared" si="13"/>
        <v>1.8394334849112681E-2</v>
      </c>
      <c r="S16" s="21">
        <f t="shared" si="18"/>
        <v>22.666666666666664</v>
      </c>
      <c r="T16" s="21">
        <f>P16-F16</f>
        <v>60.881746824240906</v>
      </c>
      <c r="V16" s="11">
        <v>7</v>
      </c>
      <c r="W16" s="21">
        <v>8</v>
      </c>
      <c r="X16" s="11"/>
      <c r="Y16" s="17">
        <v>9</v>
      </c>
      <c r="Z16" s="17">
        <v>7</v>
      </c>
      <c r="AA16" s="26">
        <f>Z16/Y16</f>
        <v>0.77777777777777779</v>
      </c>
      <c r="AB16" s="26">
        <f>1-AA16</f>
        <v>0.22222222222222221</v>
      </c>
      <c r="AC16" s="9" t="str">
        <f>IF(Z16=V16,"","Error")</f>
        <v/>
      </c>
      <c r="AD16" s="9" t="str">
        <f>IF(AF16=C16,"","Error")</f>
        <v/>
      </c>
      <c r="AE16" s="9" t="str">
        <f>IF(AP16=D16,"","Error")</f>
        <v/>
      </c>
      <c r="AF16" s="17">
        <v>176</v>
      </c>
      <c r="AG16" s="17">
        <v>172.09644422473372</v>
      </c>
      <c r="AH16" s="17">
        <v>169.19388862362828</v>
      </c>
      <c r="AI16" s="17">
        <v>167.40241689522378</v>
      </c>
      <c r="AJ16" s="17">
        <v>165.56518114328861</v>
      </c>
      <c r="AK16" s="17">
        <v>163.86973177461491</v>
      </c>
      <c r="AL16" s="17">
        <v>162.63476262422142</v>
      </c>
      <c r="AM16" s="17">
        <v>161.58622052017239</v>
      </c>
      <c r="AN16" s="17">
        <v>160.09752710769672</v>
      </c>
      <c r="AO16" s="17">
        <v>158.42383762755426</v>
      </c>
      <c r="AP16" s="17">
        <v>156.99840789797008</v>
      </c>
      <c r="AQ16" s="11" t="str">
        <f>IF(AS16=E16,"","Error")</f>
        <v/>
      </c>
      <c r="AR16" s="11" t="str">
        <f>IF(BC16=F16,"","Error")</f>
        <v/>
      </c>
      <c r="AS16" s="17">
        <v>166.82380952380947</v>
      </c>
      <c r="AT16" s="17">
        <v>161.69124777337763</v>
      </c>
      <c r="AU16" s="17">
        <v>159.49915508954751</v>
      </c>
      <c r="AV16" s="17">
        <v>157.6975935712517</v>
      </c>
      <c r="AW16" s="17">
        <v>156.28713767775108</v>
      </c>
      <c r="AX16" s="17">
        <v>154.48374520763358</v>
      </c>
      <c r="AY16" s="17">
        <v>153.13346871325328</v>
      </c>
      <c r="AZ16" s="17">
        <v>151.52626616998214</v>
      </c>
      <c r="BA16" s="17">
        <v>150.32006347324619</v>
      </c>
      <c r="BB16" s="17">
        <v>148.71726174898924</v>
      </c>
      <c r="BC16" s="17">
        <v>147.54121977063193</v>
      </c>
    </row>
    <row r="17" spans="1:55" s="9" customFormat="1" ht="14" x14ac:dyDescent="0.35">
      <c r="A17" s="9" t="s">
        <v>185</v>
      </c>
      <c r="B17" s="16" t="s">
        <v>189</v>
      </c>
      <c r="C17" s="11">
        <v>1816</v>
      </c>
      <c r="D17" s="17">
        <v>1794.1637888905195</v>
      </c>
      <c r="E17" s="21">
        <v>1761.7175606110129</v>
      </c>
      <c r="F17" s="21">
        <v>1742.5205967141903</v>
      </c>
      <c r="G17" s="21">
        <v>140.89626314004414</v>
      </c>
      <c r="H17" s="21">
        <v>113.59770243387553</v>
      </c>
      <c r="I17" s="20">
        <f>(H17-G17)/G17</f>
        <v>-0.19374935926466091</v>
      </c>
      <c r="J17" s="18" t="s">
        <v>180</v>
      </c>
      <c r="K17" s="11">
        <v>3</v>
      </c>
      <c r="L17" s="21">
        <v>88.666666666666671</v>
      </c>
      <c r="M17" s="22">
        <v>71.5</v>
      </c>
      <c r="N17" s="21"/>
      <c r="O17" s="23">
        <v>2214.7038682288608</v>
      </c>
      <c r="P17" s="24">
        <v>2162.8214011315335</v>
      </c>
      <c r="Q17" s="24">
        <v>140.99778355943084</v>
      </c>
      <c r="R17" s="25">
        <f t="shared" si="13"/>
        <v>7.2053308671349292E-4</v>
      </c>
      <c r="S17" s="21">
        <f t="shared" si="18"/>
        <v>160.16666666666669</v>
      </c>
      <c r="T17" s="21">
        <f t="shared" si="19"/>
        <v>420.30080441734322</v>
      </c>
      <c r="V17" s="11">
        <v>48</v>
      </c>
      <c r="W17" s="21">
        <v>58.333333333333336</v>
      </c>
      <c r="X17" s="11"/>
      <c r="Y17" s="17">
        <v>73</v>
      </c>
      <c r="Z17" s="17">
        <v>48</v>
      </c>
      <c r="AA17" s="26">
        <f>Z17/Y17</f>
        <v>0.65753424657534243</v>
      </c>
      <c r="AB17" s="26">
        <f>1-AA17</f>
        <v>0.34246575342465757</v>
      </c>
      <c r="AC17" s="9" t="str">
        <f t="shared" si="22"/>
        <v/>
      </c>
      <c r="AD17" s="9" t="str">
        <f t="shared" si="23"/>
        <v/>
      </c>
      <c r="AE17" s="9" t="str">
        <f t="shared" si="24"/>
        <v/>
      </c>
      <c r="AF17" s="17">
        <v>1816</v>
      </c>
      <c r="AG17" s="17">
        <v>1805.0755380920689</v>
      </c>
      <c r="AH17" s="17">
        <v>1799.5356587903518</v>
      </c>
      <c r="AI17" s="17">
        <v>1799.1073345753316</v>
      </c>
      <c r="AJ17" s="17">
        <v>1798.5571583258472</v>
      </c>
      <c r="AK17" s="17">
        <v>1798.5415578749535</v>
      </c>
      <c r="AL17" s="17">
        <v>1796.6287327861057</v>
      </c>
      <c r="AM17" s="17">
        <v>1793.0679792409007</v>
      </c>
      <c r="AN17" s="17">
        <v>1791.7187832216816</v>
      </c>
      <c r="AO17" s="17">
        <v>1792.3288944694848</v>
      </c>
      <c r="AP17" s="17">
        <v>1794.1637888905195</v>
      </c>
      <c r="AQ17" s="11" t="str">
        <f t="shared" si="11"/>
        <v/>
      </c>
      <c r="AR17" s="11" t="str">
        <f t="shared" si="12"/>
        <v/>
      </c>
      <c r="AS17" s="17">
        <v>1761.7175606110129</v>
      </c>
      <c r="AT17" s="17">
        <v>1751.0206843629851</v>
      </c>
      <c r="AU17" s="17">
        <v>1746.3777006400767</v>
      </c>
      <c r="AV17" s="17">
        <v>1744.5210232060278</v>
      </c>
      <c r="AW17" s="17">
        <v>1742.9968693665796</v>
      </c>
      <c r="AX17" s="17">
        <v>1742.2288821317106</v>
      </c>
      <c r="AY17" s="17">
        <v>1740.4898261136736</v>
      </c>
      <c r="AZ17" s="17">
        <v>1738.6478238504171</v>
      </c>
      <c r="BA17" s="17">
        <v>1738.471244876217</v>
      </c>
      <c r="BB17" s="17">
        <v>1740.0436188457138</v>
      </c>
      <c r="BC17" s="17">
        <v>1742.5205967141903</v>
      </c>
    </row>
    <row r="18" spans="1:55" s="9" customFormat="1" ht="14" x14ac:dyDescent="0.35">
      <c r="A18" s="9" t="s">
        <v>185</v>
      </c>
      <c r="B18" s="16" t="s">
        <v>43</v>
      </c>
      <c r="C18" s="11">
        <v>2060</v>
      </c>
      <c r="D18" s="17">
        <v>2381.6943272052877</v>
      </c>
      <c r="E18" s="21">
        <v>1833.0696470540151</v>
      </c>
      <c r="F18" s="21">
        <v>2116.9878819718242</v>
      </c>
      <c r="G18" s="21">
        <v>146.60276375730407</v>
      </c>
      <c r="H18" s="21">
        <v>138.0098231985491</v>
      </c>
      <c r="I18" s="20">
        <f t="shared" ref="I18:I21" si="25">(H18-G18)/G18</f>
        <v>-5.8613769198650974E-2</v>
      </c>
      <c r="J18" s="18" t="s">
        <v>180</v>
      </c>
      <c r="K18" s="11">
        <v>3</v>
      </c>
      <c r="L18" s="21">
        <v>195.33333333333334</v>
      </c>
      <c r="M18" s="22">
        <v>27.5</v>
      </c>
      <c r="N18" s="21"/>
      <c r="O18" s="23">
        <v>2521.8747944951547</v>
      </c>
      <c r="P18" s="24">
        <v>2250.3997485609848</v>
      </c>
      <c r="Q18" s="24">
        <v>146.7071559879125</v>
      </c>
      <c r="R18" s="25">
        <f t="shared" si="13"/>
        <v>7.1207546115048537E-4</v>
      </c>
      <c r="S18" s="21">
        <f t="shared" si="18"/>
        <v>222.83333333333334</v>
      </c>
      <c r="T18" s="21">
        <f t="shared" si="19"/>
        <v>133.41186658916058</v>
      </c>
      <c r="V18" s="11">
        <v>111</v>
      </c>
      <c r="W18" s="21">
        <v>117.66666666666667</v>
      </c>
      <c r="X18" s="11"/>
      <c r="Y18" s="17">
        <v>232</v>
      </c>
      <c r="Z18" s="17">
        <v>111</v>
      </c>
      <c r="AA18" s="26">
        <f t="shared" ref="AA18:AA21" si="26">Z18/Y18</f>
        <v>0.47844827586206895</v>
      </c>
      <c r="AB18" s="26">
        <f t="shared" ref="AB18:AB21" si="27">1-AA18</f>
        <v>0.52155172413793105</v>
      </c>
      <c r="AC18" s="9" t="str">
        <f t="shared" si="22"/>
        <v/>
      </c>
      <c r="AD18" s="9" t="str">
        <f t="shared" si="23"/>
        <v/>
      </c>
      <c r="AE18" s="9" t="str">
        <f t="shared" si="24"/>
        <v/>
      </c>
      <c r="AF18" s="17">
        <v>2060</v>
      </c>
      <c r="AG18" s="17">
        <v>2090.2903301801553</v>
      </c>
      <c r="AH18" s="17">
        <v>2127.0025028064142</v>
      </c>
      <c r="AI18" s="17">
        <v>2164.6223579318712</v>
      </c>
      <c r="AJ18" s="17">
        <v>2199.9654755707461</v>
      </c>
      <c r="AK18" s="17">
        <v>2232.3394565131744</v>
      </c>
      <c r="AL18" s="17">
        <v>2265.8443363498759</v>
      </c>
      <c r="AM18" s="17">
        <v>2298.1464264671322</v>
      </c>
      <c r="AN18" s="17">
        <v>2328.4209300062148</v>
      </c>
      <c r="AO18" s="17">
        <v>2356.4122777274997</v>
      </c>
      <c r="AP18" s="17">
        <v>2381.6943272052877</v>
      </c>
      <c r="AQ18" s="11" t="str">
        <f>IF(AS18=E18,"","Error")</f>
        <v/>
      </c>
      <c r="AR18" s="11" t="str">
        <f>IF(BC18=F18,"","Error")</f>
        <v/>
      </c>
      <c r="AS18" s="17">
        <v>1833.0696470540151</v>
      </c>
      <c r="AT18" s="17">
        <v>1862.6577492213673</v>
      </c>
      <c r="AU18" s="17">
        <v>1896.9295791487484</v>
      </c>
      <c r="AV18" s="17">
        <v>1930.0329773480628</v>
      </c>
      <c r="AW18" s="17">
        <v>1960.6883540506885</v>
      </c>
      <c r="AX18" s="17">
        <v>1989.7905299893646</v>
      </c>
      <c r="AY18" s="17">
        <v>2018.1846919809268</v>
      </c>
      <c r="AZ18" s="17">
        <v>2045.672611740926</v>
      </c>
      <c r="BA18" s="17">
        <v>2071.3315873499159</v>
      </c>
      <c r="BB18" s="17">
        <v>2095.1337473066183</v>
      </c>
      <c r="BC18" s="17">
        <v>2116.9878819718242</v>
      </c>
    </row>
    <row r="19" spans="1:55" s="9" customFormat="1" ht="14" x14ac:dyDescent="0.35">
      <c r="A19" s="9" t="s">
        <v>185</v>
      </c>
      <c r="B19" s="16" t="s">
        <v>45</v>
      </c>
      <c r="C19" s="11">
        <v>415</v>
      </c>
      <c r="D19" s="17">
        <v>487.20805156010158</v>
      </c>
      <c r="E19" s="21">
        <v>384.51483617831451</v>
      </c>
      <c r="F19" s="21">
        <v>447.45642991334273</v>
      </c>
      <c r="G19" s="21">
        <v>30.752207249748238</v>
      </c>
      <c r="H19" s="21">
        <v>29.170399749230267</v>
      </c>
      <c r="I19" s="20">
        <f t="shared" si="25"/>
        <v>-5.1437202138747987E-2</v>
      </c>
      <c r="J19" s="18" t="s">
        <v>180</v>
      </c>
      <c r="K19" s="11">
        <v>3</v>
      </c>
      <c r="L19" s="21">
        <v>36.333333333333336</v>
      </c>
      <c r="M19" s="22">
        <v>5.5</v>
      </c>
      <c r="N19" s="21"/>
      <c r="O19" s="23">
        <v>512.67251721040248</v>
      </c>
      <c r="P19" s="24">
        <v>473.12027334193095</v>
      </c>
      <c r="Q19" s="24">
        <v>30.843466715903553</v>
      </c>
      <c r="R19" s="25">
        <f t="shared" si="13"/>
        <v>2.9675745033248546E-3</v>
      </c>
      <c r="S19" s="21">
        <f t="shared" si="18"/>
        <v>41.833333333333336</v>
      </c>
      <c r="T19" s="21">
        <f t="shared" si="19"/>
        <v>25.663843428588223</v>
      </c>
      <c r="V19" s="11">
        <v>22</v>
      </c>
      <c r="W19" s="21">
        <v>23.333333333333332</v>
      </c>
      <c r="X19" s="11"/>
      <c r="Y19" s="17">
        <v>37</v>
      </c>
      <c r="Z19" s="17">
        <v>22</v>
      </c>
      <c r="AA19" s="26">
        <f t="shared" si="26"/>
        <v>0.59459459459459463</v>
      </c>
      <c r="AB19" s="26">
        <f t="shared" si="27"/>
        <v>0.40540540540540537</v>
      </c>
      <c r="AC19" s="9" t="str">
        <f t="shared" si="22"/>
        <v/>
      </c>
      <c r="AD19" s="9" t="str">
        <f t="shared" si="23"/>
        <v/>
      </c>
      <c r="AE19" s="9" t="str">
        <f t="shared" si="24"/>
        <v/>
      </c>
      <c r="AF19" s="17">
        <v>415</v>
      </c>
      <c r="AG19" s="17">
        <v>426.26481553189387</v>
      </c>
      <c r="AH19" s="17">
        <v>436.88171876905494</v>
      </c>
      <c r="AI19" s="17">
        <v>445.23390608759598</v>
      </c>
      <c r="AJ19" s="17">
        <v>452.8161871167207</v>
      </c>
      <c r="AK19" s="17">
        <v>460.50441180216853</v>
      </c>
      <c r="AL19" s="17">
        <v>467.16147433012077</v>
      </c>
      <c r="AM19" s="17">
        <v>472.56327338471027</v>
      </c>
      <c r="AN19" s="17">
        <v>477.77514628560709</v>
      </c>
      <c r="AO19" s="17">
        <v>482.39529764061314</v>
      </c>
      <c r="AP19" s="17">
        <v>487.20805156010158</v>
      </c>
      <c r="AQ19" s="11" t="str">
        <f>IF(AS19=E19,"","Error")</f>
        <v/>
      </c>
      <c r="AR19" s="11" t="str">
        <f>IF(BC19=F19,"","Error")</f>
        <v/>
      </c>
      <c r="AS19" s="17">
        <v>384.51483617831451</v>
      </c>
      <c r="AT19" s="17">
        <v>393.37864616398446</v>
      </c>
      <c r="AU19" s="17">
        <v>402.66939816972115</v>
      </c>
      <c r="AV19" s="17">
        <v>409.95517300535408</v>
      </c>
      <c r="AW19" s="17">
        <v>416.40591884670255</v>
      </c>
      <c r="AX19" s="17">
        <v>423.12978303224173</v>
      </c>
      <c r="AY19" s="17">
        <v>429.08622925908526</v>
      </c>
      <c r="AZ19" s="17">
        <v>433.97171653355531</v>
      </c>
      <c r="BA19" s="17">
        <v>438.40151175769461</v>
      </c>
      <c r="BB19" s="17">
        <v>442.87299113650903</v>
      </c>
      <c r="BC19" s="17">
        <v>447.45642991334273</v>
      </c>
    </row>
    <row r="20" spans="1:55" s="9" customFormat="1" ht="14" x14ac:dyDescent="0.35">
      <c r="A20" s="9" t="s">
        <v>185</v>
      </c>
      <c r="B20" s="16" t="s">
        <v>46</v>
      </c>
      <c r="C20" s="11">
        <v>722</v>
      </c>
      <c r="D20" s="17">
        <v>882.58590047070118</v>
      </c>
      <c r="E20" s="21">
        <v>627.50161899882016</v>
      </c>
      <c r="F20" s="21">
        <v>762.12792212045213</v>
      </c>
      <c r="G20" s="21">
        <v>50.185475361100174</v>
      </c>
      <c r="H20" s="21">
        <v>49.684337204874517</v>
      </c>
      <c r="I20" s="20">
        <f t="shared" si="25"/>
        <v>-9.9857210202715391E-3</v>
      </c>
      <c r="J20" s="18" t="s">
        <v>180</v>
      </c>
      <c r="K20" s="11">
        <v>3</v>
      </c>
      <c r="L20" s="21">
        <v>52.666666666666664</v>
      </c>
      <c r="M20" s="22">
        <v>2</v>
      </c>
      <c r="N20" s="21"/>
      <c r="O20" s="23">
        <v>894.55890103632396</v>
      </c>
      <c r="P20" s="24">
        <v>772.97186451971345</v>
      </c>
      <c r="Q20" s="24">
        <v>50.391271139660844</v>
      </c>
      <c r="R20" s="25">
        <f t="shared" si="13"/>
        <v>4.1007039801836953E-3</v>
      </c>
      <c r="S20" s="21">
        <f t="shared" si="18"/>
        <v>54.666666666666664</v>
      </c>
      <c r="T20" s="21">
        <f t="shared" si="19"/>
        <v>10.843942399261323</v>
      </c>
      <c r="V20" s="11">
        <v>17</v>
      </c>
      <c r="W20" s="21">
        <v>22.333333333333332</v>
      </c>
      <c r="X20" s="11"/>
      <c r="Y20" s="17">
        <v>45</v>
      </c>
      <c r="Z20" s="17">
        <v>17</v>
      </c>
      <c r="AA20" s="26">
        <f t="shared" si="26"/>
        <v>0.37777777777777777</v>
      </c>
      <c r="AB20" s="26">
        <f t="shared" si="27"/>
        <v>0.62222222222222223</v>
      </c>
      <c r="AC20" s="9" t="str">
        <f t="shared" si="22"/>
        <v/>
      </c>
      <c r="AD20" s="9" t="str">
        <f t="shared" si="23"/>
        <v/>
      </c>
      <c r="AE20" s="9" t="str">
        <f t="shared" si="24"/>
        <v/>
      </c>
      <c r="AF20" s="17">
        <v>722</v>
      </c>
      <c r="AG20" s="17">
        <v>744.77422934522531</v>
      </c>
      <c r="AH20" s="17">
        <v>765.04417521035305</v>
      </c>
      <c r="AI20" s="17">
        <v>784.90143430384626</v>
      </c>
      <c r="AJ20" s="17">
        <v>802.68101315499143</v>
      </c>
      <c r="AK20" s="17">
        <v>818.28566099851469</v>
      </c>
      <c r="AL20" s="17">
        <v>832.17221747141969</v>
      </c>
      <c r="AM20" s="17">
        <v>846.02452791043186</v>
      </c>
      <c r="AN20" s="17">
        <v>859.59267629456951</v>
      </c>
      <c r="AO20" s="17">
        <v>871.799429315412</v>
      </c>
      <c r="AP20" s="17">
        <v>882.58590047070118</v>
      </c>
      <c r="AQ20" s="11" t="str">
        <f>IF(AS20=E20,"","Error")</f>
        <v/>
      </c>
      <c r="AR20" s="11" t="str">
        <f>IF(BC20=F20,"","Error")</f>
        <v/>
      </c>
      <c r="AS20" s="17">
        <v>627.50161899882016</v>
      </c>
      <c r="AT20" s="17">
        <v>647.63943431218775</v>
      </c>
      <c r="AU20" s="17">
        <v>664.2186771468123</v>
      </c>
      <c r="AV20" s="17">
        <v>681.31665258914541</v>
      </c>
      <c r="AW20" s="17">
        <v>695.54981551296828</v>
      </c>
      <c r="AX20" s="17">
        <v>708.58913111741583</v>
      </c>
      <c r="AY20" s="17">
        <v>721.00188254572709</v>
      </c>
      <c r="AZ20" s="17">
        <v>732.59743365624558</v>
      </c>
      <c r="BA20" s="17">
        <v>743.70236183717611</v>
      </c>
      <c r="BB20" s="17">
        <v>753.27246728856016</v>
      </c>
      <c r="BC20" s="17">
        <v>762.12792212045213</v>
      </c>
    </row>
    <row r="21" spans="1:55" s="9" customFormat="1" ht="14" x14ac:dyDescent="0.35">
      <c r="A21" s="9" t="s">
        <v>185</v>
      </c>
      <c r="B21" s="16" t="s">
        <v>44</v>
      </c>
      <c r="C21" s="11">
        <v>84</v>
      </c>
      <c r="D21" s="17">
        <v>110.8670702117076</v>
      </c>
      <c r="E21" s="21">
        <v>83.611904761904739</v>
      </c>
      <c r="F21" s="21">
        <v>110.73117376067671</v>
      </c>
      <c r="G21" s="21">
        <v>6.6869997770174896</v>
      </c>
      <c r="H21" s="21">
        <v>7.2187421777042591</v>
      </c>
      <c r="I21" s="20">
        <f t="shared" si="25"/>
        <v>7.9518830330204557E-2</v>
      </c>
      <c r="J21" s="18" t="s">
        <v>180</v>
      </c>
      <c r="K21" s="11">
        <v>3</v>
      </c>
      <c r="L21" s="21">
        <v>10.333333333333334</v>
      </c>
      <c r="M21" s="22">
        <v>0</v>
      </c>
      <c r="N21" s="21"/>
      <c r="O21" s="23">
        <v>110.8670702117076</v>
      </c>
      <c r="P21" s="24">
        <v>110.73117376067671</v>
      </c>
      <c r="Q21" s="24">
        <v>7.2187421777042591</v>
      </c>
      <c r="R21" s="25">
        <f>Q21/G21-1</f>
        <v>7.9518830330204571E-2</v>
      </c>
      <c r="S21" s="21">
        <f t="shared" si="18"/>
        <v>10.333333333333334</v>
      </c>
      <c r="T21" s="21">
        <f>P21-F21</f>
        <v>0</v>
      </c>
      <c r="V21" s="11">
        <v>5</v>
      </c>
      <c r="W21" s="21">
        <v>4.333333333333333</v>
      </c>
      <c r="X21" s="11"/>
      <c r="Y21" s="17">
        <v>13</v>
      </c>
      <c r="Z21" s="17">
        <v>5</v>
      </c>
      <c r="AA21" s="26">
        <f t="shared" si="26"/>
        <v>0.38461538461538464</v>
      </c>
      <c r="AB21" s="26">
        <f t="shared" si="27"/>
        <v>0.61538461538461542</v>
      </c>
      <c r="AC21" s="9" t="str">
        <f t="shared" ref="AC21" si="28">IF(Z21=V21,"","Error")</f>
        <v/>
      </c>
      <c r="AD21" s="9" t="str">
        <f>IF(AF21=C21,"","Error")</f>
        <v/>
      </c>
      <c r="AE21" s="9" t="str">
        <f>IF(AP21=D21,"","Error")</f>
        <v/>
      </c>
      <c r="AF21" s="17">
        <v>84</v>
      </c>
      <c r="AG21" s="17">
        <v>88.229486062717754</v>
      </c>
      <c r="AH21" s="17">
        <v>91.679704453055763</v>
      </c>
      <c r="AI21" s="17">
        <v>94.974081721754459</v>
      </c>
      <c r="AJ21" s="17">
        <v>97.28439886404125</v>
      </c>
      <c r="AK21" s="17">
        <v>98.803046183280898</v>
      </c>
      <c r="AL21" s="17">
        <v>101.36360730620261</v>
      </c>
      <c r="AM21" s="17">
        <v>103.89435885365334</v>
      </c>
      <c r="AN21" s="17">
        <v>106.56009059397486</v>
      </c>
      <c r="AO21" s="17">
        <v>108.47582559713743</v>
      </c>
      <c r="AP21" s="17">
        <v>110.8670702117076</v>
      </c>
      <c r="AQ21" s="11" t="str">
        <f>IF(AS21=E21,"","Error")</f>
        <v/>
      </c>
      <c r="AR21" s="11" t="str">
        <f>IF(BC21=F21,"","Error")</f>
        <v/>
      </c>
      <c r="AS21" s="17">
        <v>83.611904761904739</v>
      </c>
      <c r="AT21" s="17">
        <v>89.402047768941273</v>
      </c>
      <c r="AU21" s="17">
        <v>92.60242738983402</v>
      </c>
      <c r="AV21" s="17">
        <v>96.879797497575339</v>
      </c>
      <c r="AW21" s="17">
        <v>98.837617959588925</v>
      </c>
      <c r="AX21" s="17">
        <v>98.841494030915172</v>
      </c>
      <c r="AY21" s="17">
        <v>100.81382135494432</v>
      </c>
      <c r="AZ21" s="17">
        <v>103.6362186023492</v>
      </c>
      <c r="BA21" s="17">
        <v>105.7566447646654</v>
      </c>
      <c r="BB21" s="17">
        <v>107.09735399163847</v>
      </c>
      <c r="BC21" s="17">
        <v>110.73117376067671</v>
      </c>
    </row>
    <row r="22" spans="1:55" s="9" customFormat="1" ht="14" x14ac:dyDescent="0.35">
      <c r="B22" s="37"/>
      <c r="K22" s="11"/>
      <c r="L22" s="11"/>
      <c r="M22" s="11"/>
      <c r="N22" s="11"/>
      <c r="O22" s="11"/>
      <c r="P22" s="11"/>
      <c r="Q22" s="11"/>
      <c r="R22" s="11"/>
      <c r="S22" s="11"/>
      <c r="T22" s="11"/>
      <c r="V22" s="11"/>
      <c r="W22" s="11"/>
      <c r="X22" s="11"/>
      <c r="Y22" s="11"/>
      <c r="Z22" s="11"/>
      <c r="AA22" s="11"/>
      <c r="AB22" s="11"/>
      <c r="AF22" s="11"/>
      <c r="AG22" s="11"/>
      <c r="AH22" s="11"/>
      <c r="AI22" s="11"/>
      <c r="AJ22" s="11"/>
      <c r="AK22" s="11"/>
      <c r="AL22" s="11"/>
      <c r="AM22" s="11"/>
      <c r="AN22" s="11"/>
      <c r="AO22" s="11"/>
      <c r="AP22" s="11"/>
      <c r="AQ22" s="11"/>
      <c r="AR22" s="11"/>
      <c r="AS22" s="11"/>
      <c r="AT22" s="11"/>
      <c r="AU22" s="11"/>
      <c r="AV22" s="11"/>
      <c r="AW22" s="11"/>
      <c r="AX22" s="11"/>
      <c r="AY22" s="11"/>
      <c r="AZ22" s="11"/>
      <c r="BA22" s="11"/>
      <c r="BB22" s="11"/>
      <c r="BC22" s="11"/>
    </row>
    <row r="23" spans="1:55" s="9" customFormat="1" ht="14" x14ac:dyDescent="0.35">
      <c r="B23" s="40"/>
      <c r="K23" s="11"/>
      <c r="L23" s="11"/>
      <c r="M23" s="11"/>
      <c r="N23" s="11"/>
      <c r="O23" s="11"/>
      <c r="P23" s="11"/>
      <c r="Q23" s="11"/>
      <c r="R23" s="11"/>
      <c r="S23" s="11"/>
      <c r="T23" s="11"/>
      <c r="V23" s="11"/>
      <c r="W23" s="11"/>
      <c r="X23" s="11"/>
      <c r="Y23" s="11"/>
      <c r="Z23" s="11"/>
      <c r="AA23" s="11"/>
      <c r="AB23" s="11"/>
      <c r="AF23" s="11"/>
      <c r="AG23" s="11"/>
      <c r="AH23" s="11"/>
      <c r="AI23" s="11"/>
      <c r="AJ23" s="11"/>
      <c r="AK23" s="11"/>
      <c r="AL23" s="11"/>
      <c r="AM23" s="11"/>
      <c r="AN23" s="11"/>
      <c r="AO23" s="11"/>
      <c r="AP23" s="11"/>
      <c r="AQ23" s="11"/>
      <c r="AR23" s="11"/>
      <c r="AS23" s="11"/>
      <c r="AT23" s="11"/>
      <c r="AU23" s="11"/>
      <c r="AV23" s="11"/>
      <c r="AW23" s="11"/>
      <c r="AX23" s="11"/>
      <c r="AY23" s="11"/>
      <c r="AZ23" s="11"/>
      <c r="BA23" s="11"/>
      <c r="BB23" s="11"/>
      <c r="BC23" s="11"/>
    </row>
    <row r="24" spans="1:55" s="9" customFormat="1" ht="14" x14ac:dyDescent="0.35">
      <c r="B24" s="9" t="s">
        <v>190</v>
      </c>
      <c r="K24" s="11"/>
      <c r="L24" s="11"/>
      <c r="M24" s="11"/>
      <c r="N24" s="11"/>
      <c r="O24" s="11"/>
      <c r="P24" s="11"/>
      <c r="Q24" s="11"/>
      <c r="R24" s="11"/>
      <c r="S24" s="11"/>
      <c r="T24" s="11"/>
      <c r="V24" s="11"/>
      <c r="W24" s="11"/>
      <c r="X24" s="11"/>
      <c r="Y24" s="11"/>
      <c r="Z24" s="11"/>
      <c r="AA24" s="11"/>
      <c r="AB24" s="11"/>
      <c r="AF24" s="11"/>
      <c r="AG24" s="11"/>
      <c r="AH24" s="11"/>
      <c r="AI24" s="11"/>
      <c r="AJ24" s="11"/>
      <c r="AK24" s="11"/>
      <c r="AL24" s="11"/>
      <c r="AM24" s="11"/>
      <c r="AN24" s="11"/>
      <c r="AO24" s="11"/>
      <c r="AP24" s="11"/>
      <c r="AQ24" s="11"/>
      <c r="AR24" s="11"/>
      <c r="AS24" s="11"/>
      <c r="AT24" s="11"/>
      <c r="AU24" s="11"/>
      <c r="AV24" s="11"/>
      <c r="AW24" s="11"/>
      <c r="AX24" s="11"/>
      <c r="AY24" s="11"/>
      <c r="AZ24" s="11"/>
      <c r="BA24" s="11"/>
      <c r="BB24" s="11"/>
      <c r="BC24" s="11"/>
    </row>
    <row r="25" spans="1:55" s="9" customFormat="1" ht="14" x14ac:dyDescent="0.35">
      <c r="K25" s="11"/>
      <c r="L25" s="11"/>
      <c r="M25" s="11"/>
      <c r="N25" s="11"/>
      <c r="O25" s="11"/>
      <c r="P25" s="11"/>
      <c r="Q25" s="11"/>
      <c r="R25" s="11"/>
      <c r="S25" s="11"/>
      <c r="T25" s="11"/>
      <c r="V25" s="11"/>
      <c r="W25" s="11"/>
      <c r="X25" s="11"/>
      <c r="Y25" s="11"/>
      <c r="Z25" s="11"/>
      <c r="AA25" s="11"/>
      <c r="AB25" s="11"/>
      <c r="AF25" s="11"/>
      <c r="AG25" s="11"/>
      <c r="AH25" s="11"/>
      <c r="AI25" s="11"/>
      <c r="AJ25" s="11"/>
      <c r="AK25" s="11"/>
      <c r="AL25" s="11"/>
      <c r="AM25" s="11"/>
      <c r="AN25" s="11"/>
      <c r="AO25" s="11"/>
      <c r="AP25" s="11"/>
      <c r="AQ25" s="11"/>
      <c r="AR25" s="11"/>
      <c r="AS25" s="11"/>
      <c r="AT25" s="11"/>
      <c r="AU25" s="11"/>
      <c r="AV25" s="11"/>
      <c r="AW25" s="11"/>
      <c r="AX25" s="11"/>
      <c r="AY25" s="11"/>
      <c r="AZ25" s="11"/>
      <c r="BA25" s="11"/>
      <c r="BB25" s="11"/>
      <c r="BC25" s="11"/>
    </row>
    <row r="26" spans="1:55" s="9" customFormat="1" ht="14" x14ac:dyDescent="0.35">
      <c r="B26" s="9" t="s">
        <v>191</v>
      </c>
      <c r="K26" s="11"/>
      <c r="L26" s="11"/>
      <c r="M26" s="11"/>
      <c r="N26" s="11"/>
      <c r="O26" s="11"/>
      <c r="P26" s="11"/>
      <c r="Q26" s="11"/>
      <c r="R26" s="11"/>
      <c r="S26" s="11"/>
      <c r="T26" s="11"/>
      <c r="V26" s="11"/>
      <c r="W26" s="11"/>
      <c r="X26" s="11"/>
      <c r="Y26" s="11"/>
      <c r="Z26" s="11"/>
      <c r="AA26" s="11"/>
      <c r="AB26" s="11"/>
      <c r="AF26" s="11"/>
      <c r="AG26" s="11"/>
      <c r="AH26" s="11"/>
      <c r="AI26" s="11"/>
      <c r="AJ26" s="11"/>
      <c r="AK26" s="11"/>
      <c r="AL26" s="11"/>
      <c r="AM26" s="11"/>
      <c r="AN26" s="11"/>
      <c r="AO26" s="11"/>
      <c r="AP26" s="11"/>
      <c r="AQ26" s="11"/>
      <c r="AR26" s="11"/>
      <c r="AS26" s="11"/>
      <c r="AT26" s="11"/>
      <c r="AU26" s="11"/>
      <c r="AV26" s="11"/>
      <c r="AW26" s="11"/>
      <c r="AX26" s="11"/>
      <c r="AY26" s="11"/>
      <c r="AZ26" s="11"/>
      <c r="BA26" s="11"/>
      <c r="BB26" s="11"/>
      <c r="BC26" s="11"/>
    </row>
    <row r="27" spans="1:55" x14ac:dyDescent="0.35">
      <c r="B27" s="4" t="s">
        <v>192</v>
      </c>
    </row>
    <row r="28" spans="1:55" x14ac:dyDescent="0.35">
      <c r="B28" s="4" t="s">
        <v>193</v>
      </c>
    </row>
    <row r="29" spans="1:55" x14ac:dyDescent="0.35">
      <c r="B29" s="4" t="s">
        <v>194</v>
      </c>
    </row>
    <row r="31" spans="1:55" x14ac:dyDescent="0.35">
      <c r="B31" s="4" t="s">
        <v>195</v>
      </c>
    </row>
    <row r="33" spans="2:2" x14ac:dyDescent="0.35">
      <c r="B33" s="4" t="s">
        <v>196</v>
      </c>
    </row>
    <row r="34" spans="2:2" x14ac:dyDescent="0.35">
      <c r="B34" s="4" t="s">
        <v>197</v>
      </c>
    </row>
    <row r="35" spans="2:2" x14ac:dyDescent="0.35">
      <c r="B35" s="4" t="s">
        <v>198</v>
      </c>
    </row>
    <row r="36" spans="2:2" x14ac:dyDescent="0.35">
      <c r="B36" s="4" t="s">
        <v>199</v>
      </c>
    </row>
    <row r="37" spans="2:2" x14ac:dyDescent="0.35">
      <c r="B37" s="4" t="s">
        <v>200</v>
      </c>
    </row>
    <row r="38" spans="2:2" x14ac:dyDescent="0.35">
      <c r="B38" s="4" t="s">
        <v>201</v>
      </c>
    </row>
    <row r="40" spans="2:2" ht="14" x14ac:dyDescent="0.35">
      <c r="B40" s="41"/>
    </row>
    <row r="41" spans="2:2" ht="14" x14ac:dyDescent="0.35">
      <c r="B41" s="9"/>
    </row>
    <row r="42" spans="2:2" ht="14" x14ac:dyDescent="0.35">
      <c r="B42" s="9"/>
    </row>
  </sheetData>
  <sheetProtection algorithmName="SHA-512" hashValue="/OWdbMCc2Fc4g+sYYQmBRQs1gyuTd41g5/U27NQFiZAe3pJ8tXcBeIb9uoUnv2A/Z6BrhYH6DUwvyqVOn2+giA==" saltValue="8/qFqQQBxgiy7aGuuSZmXw==" spinCount="100000" sheet="1" objects="1" scenarios="1"/>
  <mergeCells count="5">
    <mergeCell ref="C3:D3"/>
    <mergeCell ref="E3:F3"/>
    <mergeCell ref="G3:I3"/>
    <mergeCell ref="L3:M3"/>
    <mergeCell ref="O3:R3"/>
  </mergeCells>
  <conditionalFormatting sqref="I5:I11">
    <cfRule type="colorScale" priority="22">
      <colorScale>
        <cfvo type="min"/>
        <cfvo type="percentile" val="50"/>
        <cfvo type="max"/>
        <color rgb="FFF8696B"/>
        <color theme="0"/>
        <color rgb="FF63BE7B"/>
      </colorScale>
    </cfRule>
  </conditionalFormatting>
  <conditionalFormatting sqref="I14:I21">
    <cfRule type="colorScale" priority="28">
      <colorScale>
        <cfvo type="min"/>
        <cfvo type="percentile" val="50"/>
        <cfvo type="max"/>
        <color rgb="FFF8696B"/>
        <color theme="0"/>
        <color rgb="FF63BE7B"/>
      </colorScale>
    </cfRule>
  </conditionalFormatting>
  <conditionalFormatting sqref="AB5:AB11">
    <cfRule type="colorScale" priority="21">
      <colorScale>
        <cfvo type="min"/>
        <cfvo type="percentile" val="50"/>
        <cfvo type="max"/>
        <color rgb="FF63BE7B"/>
        <color rgb="FFFCFCFF"/>
        <color rgb="FFF8696B"/>
      </colorScale>
    </cfRule>
  </conditionalFormatting>
  <pageMargins left="0.23622047244094491" right="0.23622047244094491" top="0.74803149606299213" bottom="0.74803149606299213" header="0.31496062992125984" footer="0.31496062992125984"/>
  <pageSetup paperSize="8" scale="51" fitToWidth="0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</vt:i4>
      </vt:variant>
    </vt:vector>
  </HeadingPairs>
  <TitlesOfParts>
    <vt:vector size="6" baseType="lpstr">
      <vt:lpstr>MSC notes</vt:lpstr>
      <vt:lpstr>MRTB notes</vt:lpstr>
      <vt:lpstr>MCNZ notes</vt:lpstr>
      <vt:lpstr>Forecasts</vt:lpstr>
      <vt:lpstr>Forecasts!Print_Area</vt:lpstr>
      <vt:lpstr>Forecasts!Print_Titles</vt:lpstr>
    </vt:vector>
  </TitlesOfParts>
  <Manager/>
  <Company>Ministry of Health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Richard Ung</dc:creator>
  <cp:keywords/>
  <dc:description/>
  <cp:lastModifiedBy>Sacha Burgess</cp:lastModifiedBy>
  <cp:revision/>
  <dcterms:created xsi:type="dcterms:W3CDTF">2025-11-19T20:28:46Z</dcterms:created>
  <dcterms:modified xsi:type="dcterms:W3CDTF">2026-02-05T03:32:42Z</dcterms:modified>
  <cp:category/>
  <cp:contentStatus/>
</cp:coreProperties>
</file>