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hauoraaotearoa-my.sharepoint.com/personal/kelly_owens_tewhatuora_govt_nz/Documents/Desktop/"/>
    </mc:Choice>
  </mc:AlternateContent>
  <xr:revisionPtr revIDLastSave="1" documentId="13_ncr:1_{921102A2-DBE3-42AE-A274-5242996BD3C2}" xr6:coauthVersionLast="47" xr6:coauthVersionMax="47" xr10:uidLastSave="{22391CE0-05E6-4B68-AA60-33ED96BB37B3}"/>
  <bookViews>
    <workbookView xWindow="-110" yWindow="-110" windowWidth="19420" windowHeight="11500" xr2:uid="{00000000-000D-0000-FFFF-FFFF00000000}"/>
  </bookViews>
  <sheets>
    <sheet name="Worst case FTE ratios ranked" sheetId="5" r:id="rId1"/>
  </sheets>
  <definedNames>
    <definedName name="_xlnm._FilterDatabase" localSheetId="0" hidden="1">'Worst case FTE ratios ranked'!$A$58:$AE$80</definedName>
    <definedName name="_xlnm.Print_Area" localSheetId="0">'Worst case FTE ratios ranked'!$A$1:$AE$91</definedName>
    <definedName name="_xlnm.Print_Titles" localSheetId="0">'Worst case FTE ratios ranked'!$A:$B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" i="5" l="1"/>
  <c r="U8" i="5"/>
  <c r="W49" i="5" l="1"/>
  <c r="V49" i="5"/>
  <c r="V48" i="5" l="1"/>
  <c r="AT44" i="5" l="1"/>
  <c r="AU44" i="5"/>
  <c r="AT45" i="5"/>
  <c r="AU45" i="5"/>
  <c r="AT46" i="5"/>
  <c r="AU46" i="5"/>
  <c r="AT47" i="5"/>
  <c r="AU47" i="5"/>
  <c r="AT48" i="5"/>
  <c r="AU48" i="5"/>
  <c r="AT49" i="5"/>
  <c r="AU49" i="5"/>
  <c r="AF46" i="5"/>
  <c r="AG46" i="5"/>
  <c r="AH46" i="5"/>
  <c r="AF47" i="5"/>
  <c r="AG47" i="5"/>
  <c r="AH47" i="5"/>
  <c r="AF48" i="5"/>
  <c r="AG48" i="5"/>
  <c r="AH48" i="5"/>
  <c r="AF49" i="5"/>
  <c r="AG49" i="5"/>
  <c r="AH49" i="5"/>
  <c r="AD49" i="5"/>
  <c r="AE49" i="5" s="1"/>
  <c r="AD47" i="5"/>
  <c r="AE47" i="5" s="1"/>
  <c r="AD48" i="5"/>
  <c r="AE48" i="5" s="1"/>
  <c r="W47" i="5"/>
  <c r="W48" i="5"/>
  <c r="U47" i="5"/>
  <c r="U48" i="5"/>
  <c r="U49" i="5"/>
  <c r="V47" i="5"/>
  <c r="I47" i="5" l="1"/>
  <c r="I48" i="5"/>
  <c r="I49" i="5"/>
  <c r="I11" i="5" l="1"/>
  <c r="U35" i="5" l="1"/>
  <c r="W35" i="5"/>
  <c r="AD22" i="5" l="1"/>
  <c r="AE22" i="5" s="1"/>
  <c r="U81" i="5" l="1"/>
  <c r="U78" i="5"/>
  <c r="I81" i="5"/>
  <c r="I78" i="5"/>
  <c r="AD17" i="5" l="1"/>
  <c r="AE17" i="5" s="1"/>
  <c r="AD24" i="5"/>
  <c r="AE24" i="5" s="1"/>
  <c r="AD9" i="5" l="1"/>
  <c r="AE9" i="5" s="1"/>
  <c r="U43" i="5" l="1"/>
  <c r="U6" i="5"/>
  <c r="AT19" i="5" l="1"/>
  <c r="AU19" i="5"/>
  <c r="AT11" i="5"/>
  <c r="AU11" i="5"/>
  <c r="AT25" i="5"/>
  <c r="AU25" i="5"/>
  <c r="AT10" i="5"/>
  <c r="AU10" i="5"/>
  <c r="AT14" i="5"/>
  <c r="AU14" i="5"/>
  <c r="AT12" i="5"/>
  <c r="AU12" i="5"/>
  <c r="AF19" i="5"/>
  <c r="AG19" i="5"/>
  <c r="AH19" i="5"/>
  <c r="AF11" i="5"/>
  <c r="AG11" i="5"/>
  <c r="AH11" i="5"/>
  <c r="AF25" i="5"/>
  <c r="AG25" i="5"/>
  <c r="AH25" i="5"/>
  <c r="AD19" i="5"/>
  <c r="AE19" i="5" s="1"/>
  <c r="AD11" i="5"/>
  <c r="AE11" i="5" s="1"/>
  <c r="V11" i="5"/>
  <c r="W11" i="5"/>
  <c r="V25" i="5"/>
  <c r="W25" i="5"/>
  <c r="U19" i="5"/>
  <c r="U11" i="5"/>
  <c r="U25" i="5"/>
  <c r="U10" i="5"/>
  <c r="U14" i="5"/>
  <c r="U12" i="5"/>
  <c r="AT7" i="5" l="1"/>
  <c r="AU7" i="5"/>
  <c r="AT43" i="5"/>
  <c r="AU43" i="5"/>
  <c r="AT6" i="5"/>
  <c r="AU6" i="5"/>
  <c r="AF43" i="5"/>
  <c r="AG43" i="5"/>
  <c r="AH43" i="5"/>
  <c r="AD43" i="5"/>
  <c r="AE43" i="5" s="1"/>
  <c r="V43" i="5"/>
  <c r="W43" i="5"/>
  <c r="I43" i="5"/>
  <c r="I6" i="5"/>
  <c r="AD15" i="5" l="1"/>
  <c r="AE15" i="5" s="1"/>
  <c r="U76" i="5" l="1"/>
  <c r="U72" i="5"/>
  <c r="U77" i="5" l="1"/>
  <c r="U61" i="5" l="1"/>
  <c r="AT82" i="5"/>
  <c r="AU82" i="5"/>
  <c r="AT54" i="5"/>
  <c r="AU54" i="5"/>
  <c r="AF82" i="5"/>
  <c r="AG82" i="5"/>
  <c r="AH82" i="5"/>
  <c r="AF54" i="5"/>
  <c r="AG54" i="5"/>
  <c r="AH54" i="5"/>
  <c r="AD82" i="5"/>
  <c r="AE82" i="5" s="1"/>
  <c r="W82" i="5"/>
  <c r="U82" i="5"/>
  <c r="V82" i="5"/>
  <c r="I82" i="5" l="1"/>
  <c r="V59" i="5"/>
  <c r="AH59" i="5"/>
  <c r="AT63" i="5" l="1"/>
  <c r="AU63" i="5"/>
  <c r="AT55" i="5"/>
  <c r="AU55" i="5"/>
  <c r="AT76" i="5"/>
  <c r="AU76" i="5"/>
  <c r="AF57" i="5"/>
  <c r="AG57" i="5"/>
  <c r="AH57" i="5"/>
  <c r="AF63" i="5"/>
  <c r="AG63" i="5"/>
  <c r="AH63" i="5"/>
  <c r="AF76" i="5"/>
  <c r="AG76" i="5"/>
  <c r="AH76" i="5"/>
  <c r="AF58" i="5"/>
  <c r="AG58" i="5"/>
  <c r="AH58" i="5"/>
  <c r="AF56" i="5"/>
  <c r="AG56" i="5"/>
  <c r="AH56" i="5"/>
  <c r="AF62" i="5"/>
  <c r="AG62" i="5"/>
  <c r="AH62" i="5"/>
  <c r="AF61" i="5"/>
  <c r="AG61" i="5"/>
  <c r="AH61" i="5"/>
  <c r="AF73" i="5"/>
  <c r="AG73" i="5"/>
  <c r="AH73" i="5"/>
  <c r="AF60" i="5"/>
  <c r="AG60" i="5"/>
  <c r="AH60" i="5"/>
  <c r="AF64" i="5"/>
  <c r="AG64" i="5"/>
  <c r="AH64" i="5"/>
  <c r="AF69" i="5"/>
  <c r="AG69" i="5"/>
  <c r="AH69" i="5"/>
  <c r="AF55" i="5"/>
  <c r="AG55" i="5"/>
  <c r="AH55" i="5"/>
  <c r="AF67" i="5"/>
  <c r="AG67" i="5"/>
  <c r="AH67" i="5"/>
  <c r="AF59" i="5"/>
  <c r="AG59" i="5"/>
  <c r="AF66" i="5"/>
  <c r="AG66" i="5"/>
  <c r="AH66" i="5"/>
  <c r="U57" i="5" l="1"/>
  <c r="W39" i="5" l="1"/>
  <c r="V39" i="5"/>
  <c r="AF5" i="5"/>
  <c r="AU57" i="5"/>
  <c r="AT57" i="5"/>
  <c r="AD57" i="5"/>
  <c r="AE57" i="5" s="1"/>
  <c r="V57" i="5"/>
  <c r="W57" i="5"/>
  <c r="I57" i="5"/>
  <c r="V64" i="5" l="1"/>
  <c r="AF7" i="5" l="1"/>
  <c r="I35" i="5" l="1"/>
  <c r="AG45" i="5" l="1"/>
  <c r="AH45" i="5"/>
  <c r="AF44" i="5" l="1"/>
  <c r="AF41" i="5"/>
  <c r="AF39" i="5"/>
  <c r="AF36" i="5" l="1"/>
  <c r="AF40" i="5"/>
  <c r="AF32" i="5"/>
  <c r="AF38" i="5"/>
  <c r="U38" i="5"/>
  <c r="AF29" i="5"/>
  <c r="AF42" i="5"/>
  <c r="AF8" i="5"/>
  <c r="AF27" i="5" l="1"/>
  <c r="AD33" i="5"/>
  <c r="AE33" i="5" s="1"/>
  <c r="AF31" i="5"/>
  <c r="AH5" i="5" l="1"/>
  <c r="U79" i="5" l="1"/>
  <c r="V75" i="5" l="1"/>
  <c r="AD62" i="5"/>
  <c r="W61" i="5" l="1"/>
  <c r="V61" i="5"/>
  <c r="AD53" i="5"/>
  <c r="V72" i="5" l="1"/>
  <c r="AT65" i="5" l="1"/>
  <c r="AD65" i="5" l="1"/>
  <c r="AE65" i="5" s="1"/>
  <c r="W65" i="5"/>
  <c r="V65" i="5"/>
  <c r="AT59" i="5" l="1"/>
  <c r="V76" i="5"/>
  <c r="W59" i="5"/>
  <c r="AG74" i="5"/>
  <c r="AH74" i="5"/>
  <c r="AG79" i="5"/>
  <c r="AH79" i="5"/>
  <c r="AG70" i="5"/>
  <c r="AG71" i="5"/>
  <c r="AH71" i="5"/>
  <c r="AT56" i="5"/>
  <c r="AU56" i="5"/>
  <c r="AT74" i="5"/>
  <c r="AU74" i="5"/>
  <c r="AT62" i="5"/>
  <c r="AU62" i="5"/>
  <c r="AT79" i="5"/>
  <c r="AU79" i="5"/>
  <c r="AT70" i="5"/>
  <c r="AT71" i="5"/>
  <c r="AU71" i="5"/>
  <c r="AT78" i="5"/>
  <c r="AU78" i="5"/>
  <c r="AT77" i="5"/>
  <c r="AU77" i="5"/>
  <c r="AT75" i="5"/>
  <c r="AU75" i="5"/>
  <c r="AT72" i="5"/>
  <c r="AT81" i="5"/>
  <c r="AU81" i="5"/>
  <c r="AF74" i="5"/>
  <c r="AF79" i="5"/>
  <c r="AF70" i="5"/>
  <c r="AF71" i="5"/>
  <c r="AF78" i="5"/>
  <c r="AG78" i="5"/>
  <c r="AH78" i="5"/>
  <c r="AF77" i="5"/>
  <c r="AG77" i="5"/>
  <c r="AH77" i="5"/>
  <c r="AF75" i="5"/>
  <c r="AG75" i="5"/>
  <c r="AH75" i="5"/>
  <c r="AF72" i="5"/>
  <c r="AG72" i="5"/>
  <c r="AD59" i="5" l="1"/>
  <c r="AE59" i="5" s="1"/>
  <c r="W79" i="5"/>
  <c r="W70" i="5"/>
  <c r="U59" i="5"/>
  <c r="I59" i="5"/>
  <c r="W74" i="5" l="1"/>
  <c r="AF80" i="5" l="1"/>
  <c r="AG80" i="5"/>
  <c r="AH80" i="5"/>
  <c r="AF52" i="5"/>
  <c r="AG52" i="5"/>
  <c r="AH52" i="5"/>
  <c r="AF68" i="5"/>
  <c r="AG68" i="5"/>
  <c r="AH68" i="5"/>
  <c r="AD54" i="5"/>
  <c r="AE54" i="5" s="1"/>
  <c r="V54" i="5"/>
  <c r="W54" i="5" l="1"/>
  <c r="U54" i="5"/>
  <c r="I54" i="5"/>
  <c r="W62" i="5" l="1"/>
  <c r="V62" i="5"/>
  <c r="W56" i="5" l="1"/>
  <c r="V56" i="5"/>
  <c r="AD63" i="5" l="1"/>
  <c r="AE63" i="5" s="1"/>
  <c r="AD77" i="5" l="1"/>
  <c r="AE77" i="5" s="1"/>
  <c r="AF81" i="5"/>
  <c r="AG81" i="5"/>
  <c r="AH81" i="5"/>
  <c r="V77" i="5"/>
  <c r="W77" i="5"/>
  <c r="W75" i="5"/>
  <c r="U75" i="5"/>
  <c r="I77" i="5" l="1"/>
  <c r="W66" i="5" l="1"/>
  <c r="V66" i="5"/>
  <c r="AT58" i="5" l="1"/>
  <c r="AF53" i="5"/>
  <c r="W53" i="5"/>
  <c r="V53" i="5"/>
  <c r="AT53" i="5"/>
  <c r="AU53" i="5"/>
  <c r="AT69" i="5"/>
  <c r="AU69" i="5"/>
  <c r="AT61" i="5"/>
  <c r="AU61" i="5"/>
  <c r="AT66" i="5"/>
  <c r="AT67" i="5"/>
  <c r="AT73" i="5"/>
  <c r="AU73" i="5"/>
  <c r="AT60" i="5"/>
  <c r="AU60" i="5"/>
  <c r="AT68" i="5"/>
  <c r="AU68" i="5"/>
  <c r="AT64" i="5"/>
  <c r="AU64" i="5"/>
  <c r="AT80" i="5"/>
  <c r="AU80" i="5"/>
  <c r="AU52" i="5"/>
  <c r="AT52" i="5"/>
  <c r="AT34" i="5"/>
  <c r="AT15" i="5"/>
  <c r="AU15" i="5"/>
  <c r="AT22" i="5"/>
  <c r="AU22" i="5"/>
  <c r="AT17" i="5"/>
  <c r="AU17" i="5"/>
  <c r="AT13" i="5"/>
  <c r="AU13" i="5"/>
  <c r="AT16" i="5"/>
  <c r="AU16" i="5"/>
  <c r="AT23" i="5"/>
  <c r="AU23" i="5"/>
  <c r="AT18" i="5"/>
  <c r="AU18" i="5"/>
  <c r="AT31" i="5"/>
  <c r="AU31" i="5"/>
  <c r="AT9" i="5"/>
  <c r="AU9" i="5"/>
  <c r="AT33" i="5"/>
  <c r="AU33" i="5"/>
  <c r="AT27" i="5"/>
  <c r="AU27" i="5"/>
  <c r="AT21" i="5"/>
  <c r="AU21" i="5"/>
  <c r="AT24" i="5"/>
  <c r="AU24" i="5"/>
  <c r="AT26" i="5"/>
  <c r="AU26" i="5"/>
  <c r="AT30" i="5"/>
  <c r="AU30" i="5"/>
  <c r="AT20" i="5"/>
  <c r="AU20" i="5"/>
  <c r="AT35" i="5"/>
  <c r="AU35" i="5"/>
  <c r="AT37" i="5"/>
  <c r="AU37" i="5"/>
  <c r="AT28" i="5"/>
  <c r="AU28" i="5"/>
  <c r="AT8" i="5"/>
  <c r="AU8" i="5"/>
  <c r="AT42" i="5"/>
  <c r="AU42" i="5"/>
  <c r="AT29" i="5"/>
  <c r="AU29" i="5"/>
  <c r="AT38" i="5"/>
  <c r="AU38" i="5"/>
  <c r="AU34" i="5"/>
  <c r="AT32" i="5"/>
  <c r="AU32" i="5"/>
  <c r="AT40" i="5"/>
  <c r="AU40" i="5"/>
  <c r="AT36" i="5"/>
  <c r="AU36" i="5"/>
  <c r="AT39" i="5"/>
  <c r="AU39" i="5"/>
  <c r="AT41" i="5"/>
  <c r="AU41" i="5"/>
  <c r="AU5" i="5"/>
  <c r="AT5" i="5"/>
  <c r="AH53" i="5"/>
  <c r="AH7" i="5" l="1"/>
  <c r="AH15" i="5"/>
  <c r="AH12" i="5"/>
  <c r="AH22" i="5"/>
  <c r="AH17" i="5"/>
  <c r="AH14" i="5"/>
  <c r="AH13" i="5"/>
  <c r="AH16" i="5"/>
  <c r="AH6" i="5"/>
  <c r="AH23" i="5"/>
  <c r="AH18" i="5"/>
  <c r="AH10" i="5"/>
  <c r="AH31" i="5"/>
  <c r="AH9" i="5"/>
  <c r="AH33" i="5"/>
  <c r="AH27" i="5"/>
  <c r="AH21" i="5"/>
  <c r="AH24" i="5"/>
  <c r="AH26" i="5"/>
  <c r="AH30" i="5"/>
  <c r="AH20" i="5"/>
  <c r="AH35" i="5"/>
  <c r="AH37" i="5"/>
  <c r="AH28" i="5"/>
  <c r="AH8" i="5"/>
  <c r="AH42" i="5"/>
  <c r="AH29" i="5"/>
  <c r="AH38" i="5"/>
  <c r="AH34" i="5"/>
  <c r="AH32" i="5"/>
  <c r="AH40" i="5"/>
  <c r="AH36" i="5"/>
  <c r="AH39" i="5"/>
  <c r="AH41" i="5"/>
  <c r="AH44" i="5"/>
  <c r="AG53" i="5"/>
  <c r="AG65" i="5"/>
  <c r="AG7" i="5"/>
  <c r="AG15" i="5"/>
  <c r="AG12" i="5"/>
  <c r="AG22" i="5"/>
  <c r="AG17" i="5"/>
  <c r="AG14" i="5"/>
  <c r="AG13" i="5"/>
  <c r="AG16" i="5"/>
  <c r="AG6" i="5"/>
  <c r="AG23" i="5"/>
  <c r="AG18" i="5"/>
  <c r="AG10" i="5"/>
  <c r="AG31" i="5"/>
  <c r="AG9" i="5"/>
  <c r="AG33" i="5"/>
  <c r="AG27" i="5"/>
  <c r="AG21" i="5"/>
  <c r="AG24" i="5"/>
  <c r="AG26" i="5"/>
  <c r="AG30" i="5"/>
  <c r="AG20" i="5"/>
  <c r="AG35" i="5"/>
  <c r="AG37" i="5"/>
  <c r="AG28" i="5"/>
  <c r="AG8" i="5"/>
  <c r="AG42" i="5"/>
  <c r="AG29" i="5"/>
  <c r="AG38" i="5"/>
  <c r="AG34" i="5"/>
  <c r="AG32" i="5"/>
  <c r="AG40" i="5"/>
  <c r="AG36" i="5"/>
  <c r="AG39" i="5"/>
  <c r="AG41" i="5"/>
  <c r="AG44" i="5"/>
  <c r="AG5" i="5"/>
  <c r="AF65" i="5"/>
  <c r="AF15" i="5"/>
  <c r="AF12" i="5"/>
  <c r="AF22" i="5"/>
  <c r="AF17" i="5"/>
  <c r="AF14" i="5"/>
  <c r="AF13" i="5"/>
  <c r="AF16" i="5"/>
  <c r="AF6" i="5"/>
  <c r="AF23" i="5"/>
  <c r="AF18" i="5"/>
  <c r="AF10" i="5"/>
  <c r="AF9" i="5"/>
  <c r="AF33" i="5"/>
  <c r="AF21" i="5"/>
  <c r="AF24" i="5"/>
  <c r="AF26" i="5"/>
  <c r="AF30" i="5"/>
  <c r="AF20" i="5"/>
  <c r="AF35" i="5"/>
  <c r="AF37" i="5"/>
  <c r="AF28" i="5"/>
  <c r="AF34" i="5"/>
  <c r="AF45" i="5"/>
  <c r="W55" i="5" l="1"/>
  <c r="V55" i="5"/>
  <c r="U55" i="5"/>
  <c r="AD29" i="5" l="1"/>
  <c r="AE29" i="5" s="1"/>
  <c r="AD32" i="5"/>
  <c r="AE32" i="5" s="1"/>
  <c r="AD41" i="5"/>
  <c r="AE41" i="5" s="1"/>
  <c r="AD40" i="5"/>
  <c r="AE40" i="5" s="1"/>
  <c r="AD34" i="5"/>
  <c r="AE34" i="5" s="1"/>
  <c r="AD36" i="5"/>
  <c r="AE36" i="5" s="1"/>
  <c r="AD39" i="5"/>
  <c r="AE39" i="5" s="1"/>
  <c r="AD14" i="5"/>
  <c r="AE14" i="5" s="1"/>
  <c r="AD16" i="5"/>
  <c r="AE16" i="5" s="1"/>
  <c r="W16" i="5" l="1"/>
  <c r="W14" i="5"/>
  <c r="W29" i="5"/>
  <c r="W32" i="5"/>
  <c r="W41" i="5"/>
  <c r="W40" i="5"/>
  <c r="V16" i="5"/>
  <c r="V29" i="5"/>
  <c r="V32" i="5"/>
  <c r="V41" i="5"/>
  <c r="V40" i="5"/>
  <c r="U16" i="5"/>
  <c r="U29" i="5"/>
  <c r="U32" i="5"/>
  <c r="U41" i="5"/>
  <c r="U40" i="5"/>
  <c r="V14" i="5"/>
  <c r="I42" i="5" l="1"/>
  <c r="I38" i="5"/>
  <c r="I14" i="5"/>
  <c r="I16" i="5"/>
  <c r="I29" i="5"/>
  <c r="I32" i="5"/>
  <c r="I41" i="5"/>
  <c r="I40" i="5"/>
  <c r="I34" i="5"/>
  <c r="U37" i="5" l="1"/>
  <c r="U28" i="5"/>
  <c r="U42" i="5"/>
  <c r="U34" i="5"/>
  <c r="U36" i="5"/>
  <c r="U39" i="5"/>
  <c r="U44" i="5"/>
  <c r="U45" i="5"/>
  <c r="U46" i="5"/>
  <c r="W30" i="5" l="1"/>
  <c r="V30" i="5"/>
  <c r="V21" i="5" l="1"/>
  <c r="U23" i="5" l="1"/>
  <c r="W19" i="5" l="1"/>
  <c r="V19" i="5"/>
  <c r="W13" i="5" l="1"/>
  <c r="V13" i="5"/>
  <c r="W17" i="5" l="1"/>
  <c r="V17" i="5"/>
  <c r="W22" i="5" l="1"/>
  <c r="W12" i="5" l="1"/>
  <c r="V12" i="5"/>
  <c r="AD7" i="5" l="1"/>
  <c r="AE7" i="5" s="1"/>
  <c r="W7" i="5"/>
  <c r="V7" i="5"/>
  <c r="U7" i="5"/>
  <c r="W5" i="5" l="1"/>
  <c r="U5" i="5"/>
  <c r="I53" i="5"/>
  <c r="I69" i="5"/>
  <c r="I63" i="5"/>
  <c r="I61" i="5"/>
  <c r="I66" i="5"/>
  <c r="I67" i="5"/>
  <c r="I65" i="5"/>
  <c r="I73" i="5"/>
  <c r="I58" i="5"/>
  <c r="I60" i="5"/>
  <c r="I76" i="5"/>
  <c r="I74" i="5"/>
  <c r="I55" i="5"/>
  <c r="I56" i="5"/>
  <c r="I62" i="5"/>
  <c r="I79" i="5"/>
  <c r="I70" i="5"/>
  <c r="I68" i="5"/>
  <c r="I71" i="5"/>
  <c r="I75" i="5"/>
  <c r="I72" i="5"/>
  <c r="I64" i="5"/>
  <c r="I80" i="5"/>
  <c r="I52" i="5"/>
  <c r="I7" i="5"/>
  <c r="I15" i="5"/>
  <c r="I12" i="5"/>
  <c r="I22" i="5"/>
  <c r="I17" i="5"/>
  <c r="I13" i="5"/>
  <c r="I19" i="5"/>
  <c r="I23" i="5"/>
  <c r="I18" i="5"/>
  <c r="I10" i="5"/>
  <c r="I31" i="5"/>
  <c r="I9" i="5"/>
  <c r="I33" i="5"/>
  <c r="I27" i="5"/>
  <c r="I21" i="5"/>
  <c r="I24" i="5"/>
  <c r="I26" i="5"/>
  <c r="I25" i="5"/>
  <c r="I30" i="5"/>
  <c r="I20" i="5"/>
  <c r="I37" i="5"/>
  <c r="I28" i="5"/>
  <c r="I36" i="5"/>
  <c r="I39" i="5"/>
  <c r="I44" i="5"/>
  <c r="I45" i="5"/>
  <c r="I46" i="5"/>
  <c r="I5" i="5"/>
  <c r="W80" i="5" l="1"/>
  <c r="W64" i="5"/>
  <c r="W81" i="5"/>
  <c r="W72" i="5"/>
  <c r="W78" i="5"/>
  <c r="W71" i="5"/>
  <c r="W68" i="5"/>
  <c r="W76" i="5"/>
  <c r="W60" i="5"/>
  <c r="W58" i="5"/>
  <c r="W73" i="5"/>
  <c r="W67" i="5"/>
  <c r="W63" i="5"/>
  <c r="W69" i="5"/>
  <c r="W52" i="5"/>
  <c r="W15" i="5"/>
  <c r="W6" i="5"/>
  <c r="W23" i="5"/>
  <c r="W18" i="5"/>
  <c r="W10" i="5"/>
  <c r="W31" i="5"/>
  <c r="W9" i="5"/>
  <c r="W33" i="5"/>
  <c r="W27" i="5"/>
  <c r="W21" i="5"/>
  <c r="W24" i="5"/>
  <c r="W26" i="5"/>
  <c r="W20" i="5"/>
  <c r="W37" i="5"/>
  <c r="W28" i="5"/>
  <c r="W8" i="5"/>
  <c r="W42" i="5"/>
  <c r="W38" i="5"/>
  <c r="W34" i="5"/>
  <c r="W36" i="5"/>
  <c r="W44" i="5"/>
  <c r="W45" i="5"/>
  <c r="W46" i="5"/>
  <c r="V5" i="5"/>
  <c r="AD74" i="5"/>
  <c r="V74" i="5"/>
  <c r="V46" i="5" l="1"/>
  <c r="V45" i="5"/>
  <c r="V80" i="5" l="1"/>
  <c r="V10" i="5" l="1"/>
  <c r="AD81" i="5" l="1"/>
  <c r="AE81" i="5" s="1"/>
  <c r="V81" i="5" l="1"/>
  <c r="AD10" i="5" l="1"/>
  <c r="AE10" i="5" s="1"/>
  <c r="AE74" i="5" l="1"/>
  <c r="U74" i="5" l="1"/>
  <c r="AD12" i="5" l="1"/>
  <c r="AE12" i="5" s="1"/>
  <c r="U15" i="5" l="1"/>
  <c r="U17" i="5"/>
  <c r="U13" i="5"/>
  <c r="U20" i="5"/>
  <c r="U26" i="5"/>
  <c r="U21" i="5"/>
  <c r="U9" i="5"/>
  <c r="U18" i="5"/>
  <c r="U30" i="5"/>
  <c r="U24" i="5"/>
  <c r="U22" i="5"/>
  <c r="U31" i="5"/>
  <c r="U27" i="5"/>
  <c r="U33" i="5"/>
  <c r="U80" i="5" l="1"/>
  <c r="U62" i="5" l="1"/>
  <c r="AD78" i="5" l="1"/>
  <c r="AE78" i="5" s="1"/>
  <c r="AD68" i="5" l="1"/>
  <c r="AE68" i="5" s="1"/>
  <c r="AD55" i="5"/>
  <c r="AE55" i="5" s="1"/>
  <c r="AD52" i="5"/>
  <c r="AE52" i="5" s="1"/>
  <c r="AD13" i="5" l="1"/>
  <c r="AE13" i="5" s="1"/>
  <c r="AD72" i="5" l="1"/>
  <c r="AE72" i="5" s="1"/>
  <c r="AD6" i="5"/>
  <c r="AE6" i="5" s="1"/>
  <c r="U68" i="5" l="1"/>
  <c r="U52" i="5"/>
  <c r="AD80" i="5"/>
  <c r="AE80" i="5" s="1"/>
  <c r="U58" i="5" l="1"/>
  <c r="AD42" i="5"/>
  <c r="AD56" i="5" l="1"/>
  <c r="AE56" i="5" s="1"/>
  <c r="AE53" i="5"/>
  <c r="AD67" i="5"/>
  <c r="AE67" i="5" s="1"/>
  <c r="AD64" i="5"/>
  <c r="AE64" i="5" s="1"/>
  <c r="AD73" i="5"/>
  <c r="AE73" i="5" s="1"/>
  <c r="AD23" i="5"/>
  <c r="AE23" i="5" s="1"/>
  <c r="AD18" i="5"/>
  <c r="AE18" i="5" s="1"/>
  <c r="AD31" i="5"/>
  <c r="AE31" i="5" s="1"/>
  <c r="AD27" i="5"/>
  <c r="AE27" i="5" s="1"/>
  <c r="AD21" i="5"/>
  <c r="AE21" i="5" s="1"/>
  <c r="AD26" i="5"/>
  <c r="AE26" i="5" s="1"/>
  <c r="AD25" i="5"/>
  <c r="AE25" i="5" s="1"/>
  <c r="AD30" i="5"/>
  <c r="AE30" i="5" s="1"/>
  <c r="AD20" i="5"/>
  <c r="AE20" i="5" s="1"/>
  <c r="AD35" i="5"/>
  <c r="AE35" i="5" s="1"/>
  <c r="AD37" i="5"/>
  <c r="AE37" i="5" s="1"/>
  <c r="AD28" i="5"/>
  <c r="AE28" i="5" s="1"/>
  <c r="AD8" i="5"/>
  <c r="AE8" i="5" s="1"/>
  <c r="AE42" i="5"/>
  <c r="AD38" i="5"/>
  <c r="AE38" i="5" s="1"/>
  <c r="AD44" i="5"/>
  <c r="AE44" i="5" s="1"/>
  <c r="AD45" i="5"/>
  <c r="AE45" i="5" s="1"/>
  <c r="AD46" i="5"/>
  <c r="AE46" i="5" s="1"/>
  <c r="AD66" i="5"/>
  <c r="AE66" i="5" s="1"/>
  <c r="AD79" i="5"/>
  <c r="AE79" i="5" s="1"/>
  <c r="AE62" i="5"/>
  <c r="AD60" i="5"/>
  <c r="AE60" i="5" s="1"/>
  <c r="AD71" i="5"/>
  <c r="AE71" i="5" s="1"/>
  <c r="AD76" i="5"/>
  <c r="AE76" i="5" s="1"/>
  <c r="AD69" i="5"/>
  <c r="AE69" i="5" s="1"/>
  <c r="AD70" i="5"/>
  <c r="AE70" i="5" s="1"/>
  <c r="AD58" i="5"/>
  <c r="AE58" i="5" s="1"/>
  <c r="AD61" i="5"/>
  <c r="AE61" i="5" s="1"/>
  <c r="AD75" i="5"/>
  <c r="AE75" i="5" s="1"/>
  <c r="V44" i="5" l="1"/>
  <c r="V36" i="5"/>
  <c r="V34" i="5"/>
  <c r="V38" i="5"/>
  <c r="V42" i="5"/>
  <c r="V8" i="5"/>
  <c r="V28" i="5"/>
  <c r="V37" i="5"/>
  <c r="V35" i="5"/>
  <c r="V20" i="5"/>
  <c r="V26" i="5"/>
  <c r="V24" i="5"/>
  <c r="V27" i="5"/>
  <c r="V33" i="5"/>
  <c r="V9" i="5"/>
  <c r="V31" i="5"/>
  <c r="V18" i="5"/>
  <c r="V23" i="5"/>
  <c r="V6" i="5"/>
  <c r="V22" i="5"/>
  <c r="V15" i="5"/>
  <c r="V68" i="5"/>
  <c r="V73" i="5"/>
  <c r="V67" i="5"/>
  <c r="V78" i="5"/>
  <c r="V58" i="5"/>
  <c r="V70" i="5"/>
  <c r="V69" i="5"/>
  <c r="V63" i="5"/>
  <c r="V71" i="5"/>
  <c r="V60" i="5"/>
  <c r="V52" i="5"/>
  <c r="V79" i="5"/>
  <c r="U56" i="5" l="1"/>
  <c r="U53" i="5" l="1"/>
  <c r="U67" i="5"/>
  <c r="U69" i="5" l="1"/>
  <c r="U63" i="5" l="1"/>
  <c r="U71" i="5" l="1"/>
  <c r="U60" i="5"/>
  <c r="U73" i="5" l="1"/>
  <c r="U64" i="5" l="1"/>
  <c r="U65" i="5" l="1"/>
  <c r="U70" i="5" l="1"/>
  <c r="U66" i="5" l="1"/>
  <c r="AU59" i="5" l="1"/>
  <c r="AH65" i="5" l="1"/>
  <c r="AU65" i="5"/>
  <c r="AU66" i="5"/>
  <c r="AU67" i="5"/>
  <c r="AH72" i="5"/>
  <c r="AU72" i="5"/>
  <c r="AH70" i="5"/>
  <c r="AU70" i="5"/>
  <c r="AU5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Emmanuel Jo</author>
    <author>tc={C248079F-5BC0-4668-9DF8-89DC8A9DD950}</author>
    <author>tc={8BCFB652-C1CA-44BA-AD2D-A11A327D1314}</author>
    <author>tc={7A18A389-B090-4F0A-89BE-771CD8FDC72D}</author>
    <author>tc={EA26EE25-309E-4918-B00B-B69E5A0A65DD}</author>
    <author>tc={0BFAF522-488F-4A22-A09C-EB40A4E82AA2}</author>
    <author>tc={3B183F65-D27E-4236-8CBD-FAFA92EDEE36}</author>
    <author>tc={C36B6655-E208-4197-AE86-9D7C91D7D4EB}</author>
    <author>tc={408328EE-72F7-457D-BD92-0EE7DC675281}</author>
    <author>tc={C51F3EBD-802D-4118-812F-5C9582F9A43A}</author>
  </authors>
  <commentList>
    <comment ref="M4" authorId="0" shapeId="0" xr:uid="{F7C86C77-3E3F-4E0F-9AEB-81CF9764805E}">
      <text>
        <r>
          <rPr>
            <b/>
            <sz val="9"/>
            <color indexed="81"/>
            <rFont val="Tahoma"/>
            <family val="2"/>
          </rPr>
          <t>This is the minimum additional entry per year we need on top of current entry to maintain current ratio of WF per relevant population for the next 10 years</t>
        </r>
      </text>
    </comment>
    <comment ref="G8" authorId="1" shapeId="0" xr:uid="{C248079F-5BC0-4668-9DF8-89DC8A9DD950}">
      <text>
        <t>[Threaded comment]
Your version of Excel allows you to read this threaded comment; however, any edits to it will get removed if the file is opened in a newer version of Excel. Learn more: https://go.microsoft.com/fwlink/?linkid=870924
Comment:
    Workload for Palliative Medicine Specialist FTE</t>
      </text>
    </comment>
    <comment ref="H8" authorId="2" shapeId="0" xr:uid="{8BCFB652-C1CA-44BA-AD2D-A11A327D1314}">
      <text>
        <t>[Threaded comment]
Your version of Excel allows you to read this threaded comment; however, any edits to it will get removed if the file is opened in a newer version of Excel. Learn more: https://go.microsoft.com/fwlink/?linkid=870924
Comment:
    Workload for Palliative Medicine Specialist FTE</t>
      </text>
    </comment>
    <comment ref="M8" authorId="3" shapeId="0" xr:uid="{7A18A389-B090-4F0A-89BE-771CD8FDC72D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Ideal Palliative Medicine Specialist FTE. 16 additional HC are needed to reach the ideal FTE level for 2035</t>
      </text>
    </comment>
    <comment ref="O8" authorId="4" shapeId="0" xr:uid="{EA26EE25-309E-4918-B00B-B69E5A0A65DD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Ideal Palliative Medicine Specialist FTE</t>
      </text>
    </comment>
    <comment ref="P8" authorId="5" shapeId="0" xr:uid="{0BFAF522-488F-4A22-A09C-EB40A4E82AA2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Ideal Palliative Medicine Specialist FTE</t>
      </text>
    </comment>
    <comment ref="Q8" authorId="6" shapeId="0" xr:uid="{3B183F65-D27E-4236-8CBD-FAFA92EDEE36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Ideal Palliative Medicine Specialist FTE</t>
      </text>
    </comment>
    <comment ref="R8" authorId="7" shapeId="0" xr:uid="{C36B6655-E208-4197-AE86-9D7C91D7D4EB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Ideal Palliative Medicine Specialist FTE</t>
      </text>
    </comment>
    <comment ref="S8" authorId="8" shapeId="0" xr:uid="{408328EE-72F7-457D-BD92-0EE7DC675281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Ideal Palliative Medicine Specialist FTE</t>
      </text>
    </comment>
    <comment ref="T8" authorId="9" shapeId="0" xr:uid="{C51F3EBD-802D-4118-812F-5C9582F9A43A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Ideal Palliative Medicine Specialist FTE
Reply:
    Workload for Palliative Medicine Specialist FTE</t>
      </text>
    </comment>
  </commentList>
</comments>
</file>

<file path=xl/sharedStrings.xml><?xml version="1.0" encoding="utf-8"?>
<sst xmlns="http://schemas.openxmlformats.org/spreadsheetml/2006/main" count="319" uniqueCount="175">
  <si>
    <t>Size of workforce (head count)</t>
  </si>
  <si>
    <t>Size of workforce (FTE)</t>
  </si>
  <si>
    <t>Relevant population group</t>
  </si>
  <si>
    <t>Specialty*</t>
  </si>
  <si>
    <t>Cardiothoracic Surgery**</t>
  </si>
  <si>
    <t>Radiation Oncology</t>
  </si>
  <si>
    <t>Vascular Surgery**</t>
  </si>
  <si>
    <t>Public Health Medicine</t>
  </si>
  <si>
    <t>Orthopaedic Surgery</t>
  </si>
  <si>
    <t>Urology</t>
  </si>
  <si>
    <t>Dermatology</t>
  </si>
  <si>
    <t>Otolaryngology Head &amp; Neck Surgery</t>
  </si>
  <si>
    <t>General Surgery</t>
  </si>
  <si>
    <t>Plastic &amp; Reconstructive Surgery</t>
  </si>
  <si>
    <t>Pathology</t>
  </si>
  <si>
    <t>Neurosurgery**</t>
  </si>
  <si>
    <t>Anaesthesia</t>
  </si>
  <si>
    <t>Ophthalmology</t>
  </si>
  <si>
    <t>Sexual Health Medicine**</t>
  </si>
  <si>
    <t>Occupational Medicine</t>
  </si>
  <si>
    <t>Psychiatry</t>
  </si>
  <si>
    <t>Rural Hospital Medicine</t>
  </si>
  <si>
    <t>Palliative Medicine</t>
  </si>
  <si>
    <t>Obstetrics &amp; Gynaecology</t>
  </si>
  <si>
    <t>Paediatric surgery**</t>
  </si>
  <si>
    <t>Rehabilitation Medicine**</t>
  </si>
  <si>
    <t>Intensive Care Medicine</t>
  </si>
  <si>
    <t>Paediatrics</t>
  </si>
  <si>
    <t>Pain Medicine**</t>
  </si>
  <si>
    <t>Family Planning &amp; Reproductive Health**</t>
  </si>
  <si>
    <t>Urgent Care</t>
  </si>
  <si>
    <t>Emergency Medicine</t>
  </si>
  <si>
    <t>Clinical Genetics**</t>
  </si>
  <si>
    <t>Chiropractor</t>
  </si>
  <si>
    <t>Pharmacist</t>
  </si>
  <si>
    <t>Clinical Physiologist</t>
  </si>
  <si>
    <t>Midwife</t>
  </si>
  <si>
    <t>Medical</t>
  </si>
  <si>
    <t>Allied</t>
  </si>
  <si>
    <t>Nurse</t>
  </si>
  <si>
    <t>Forecasts based on average rates of new entry, re-entry and exit over the past 3 or 5 years, whichever presents the worst case (Medical only)</t>
  </si>
  <si>
    <t>Medical Administration</t>
  </si>
  <si>
    <t>Musculoskeletal Medicine</t>
  </si>
  <si>
    <t>Oral &amp; Maxillofacial Surgery</t>
  </si>
  <si>
    <t>Sport and Exercise Medicine</t>
  </si>
  <si>
    <t>**These specialties have small workforces, hence percentage changes need to be treated with caution, because large percentage changes may reflect very small changes in FTEs.</t>
  </si>
  <si>
    <t>Medical Imaging Technologist</t>
  </si>
  <si>
    <t>Magnetic Resonance Imaging Technologist</t>
  </si>
  <si>
    <t>Radiation Therapist</t>
  </si>
  <si>
    <t>Sonographer</t>
  </si>
  <si>
    <t>Anaesthetic Technician</t>
  </si>
  <si>
    <t>Medical Laboratory Scientist</t>
  </si>
  <si>
    <t>Medical Laboratory Technician</t>
  </si>
  <si>
    <t>Nuclear Medicine Technologist</t>
  </si>
  <si>
    <t>Total entry needed per year</t>
  </si>
  <si>
    <t>Total new entry to workforce (most recent year)</t>
  </si>
  <si>
    <t>% of new entry with NZ qualification</t>
  </si>
  <si>
    <t>% of new entry with international qualification</t>
  </si>
  <si>
    <t>New entry with NZ qualification</t>
  </si>
  <si>
    <t>Psychologist</t>
  </si>
  <si>
    <t>Clinical Psychologist</t>
  </si>
  <si>
    <t>Aged 60+</t>
  </si>
  <si>
    <t>20+</t>
  </si>
  <si>
    <t>All</t>
  </si>
  <si>
    <t>0-14</t>
  </si>
  <si>
    <t>Females aged 15+</t>
  </si>
  <si>
    <t>15-49</t>
  </si>
  <si>
    <t>.</t>
  </si>
  <si>
    <t>Size of WF HC 2025</t>
  </si>
  <si>
    <t>Size of WF HC 2026</t>
  </si>
  <si>
    <t>Size of WF HC 2027</t>
  </si>
  <si>
    <t>Size of WF HC 2028</t>
  </si>
  <si>
    <t>Size of WF HC 2029</t>
  </si>
  <si>
    <t>Size of WF HC 2030</t>
  </si>
  <si>
    <t>Size of WF HC 2031</t>
  </si>
  <si>
    <t>Size of WF HC 2032</t>
  </si>
  <si>
    <t>Size of WF FTE 2025</t>
  </si>
  <si>
    <t>Size of WF FTE 2026</t>
  </si>
  <si>
    <t>Size of WF FTE 2027</t>
  </si>
  <si>
    <t>Size of WF FTE 2028</t>
  </si>
  <si>
    <t>Size of WF FTE 2029</t>
  </si>
  <si>
    <t>Size of WF FTE 2030</t>
  </si>
  <si>
    <t>Size of WF FTE 2031</t>
  </si>
  <si>
    <t>Size of WF FTE 2032</t>
  </si>
  <si>
    <t>Size of WF HC 2033</t>
  </si>
  <si>
    <t>Size of WF FTE 2033</t>
  </si>
  <si>
    <t>RMO</t>
  </si>
  <si>
    <t>All doctors working in General Practice</t>
  </si>
  <si>
    <t>General Practice (fully qualified GP specialists)</t>
  </si>
  <si>
    <t>Diagnostic &amp; Interventional Radiology NZ-based only</t>
  </si>
  <si>
    <t>Diagnostic &amp; Interventional Radiology - All</t>
  </si>
  <si>
    <t xml:space="preserve">Nurses - All nurses with annual practising certificate </t>
  </si>
  <si>
    <t>Internal Medicine - General Medicine Any Proportion</t>
  </si>
  <si>
    <t>Internal Medicine - Cardiology</t>
  </si>
  <si>
    <t>Internal Medicine - Gastroenterology</t>
  </si>
  <si>
    <t>Internal Medicine - Medical Oncology</t>
  </si>
  <si>
    <t>Internal Medicine - Medical Oncology or Haematology</t>
  </si>
  <si>
    <t>Dental Technicians and Clinical Dental Technicians</t>
  </si>
  <si>
    <t>Dentists and Dental Specialists</t>
  </si>
  <si>
    <t>Check NZ Entry</t>
  </si>
  <si>
    <t>Osteopath</t>
  </si>
  <si>
    <t>Dental Hygienist, Dental Therapist, Oral Health Therapist</t>
  </si>
  <si>
    <t>Alllied</t>
  </si>
  <si>
    <t>Internal Medicine - inc all subspecialties</t>
  </si>
  <si>
    <t>Internal Medicine - General Medicine practicing at 100% of their time</t>
  </si>
  <si>
    <t>Size of WF HC 2034</t>
  </si>
  <si>
    <t>Size of WF FTE 2034</t>
  </si>
  <si>
    <t>Occupational Therapist</t>
  </si>
  <si>
    <t>Dispensing Optician</t>
  </si>
  <si>
    <t>Optometrist</t>
  </si>
  <si>
    <t>Minimum additional entry needed per year to par with population growth</t>
  </si>
  <si>
    <t>Relevant population group for current shortage calculation</t>
  </si>
  <si>
    <t>Medical Laboratory Pre-analytical Technician</t>
  </si>
  <si>
    <t xml:space="preserve">Psychotherapist </t>
  </si>
  <si>
    <t>Social Worker</t>
  </si>
  <si>
    <t xml:space="preserve">Physiotherapist </t>
  </si>
  <si>
    <t>Paramedic</t>
  </si>
  <si>
    <t>Summary of the 2025 Workforce Forecasting Models</t>
  </si>
  <si>
    <t>Projected 2035</t>
  </si>
  <si>
    <t>Percent change in FTE ratio to 2035</t>
  </si>
  <si>
    <t>Projected 2035 (HC)</t>
  </si>
  <si>
    <t>Projected 2035 (FTE)</t>
  </si>
  <si>
    <t>Projected (2035) Ratio of FTEs to relevant population (FTE per 100,000)</t>
  </si>
  <si>
    <t>Gap between needed &amp; forecast FTE in 2035</t>
  </si>
  <si>
    <t>NZ Entry 2025</t>
  </si>
  <si>
    <t>Check HC 2025</t>
  </si>
  <si>
    <t>Check HC 2035</t>
  </si>
  <si>
    <t>Size of WF HC 2035</t>
  </si>
  <si>
    <t>Check FTE 2025</t>
  </si>
  <si>
    <t>Check FTE 2035</t>
  </si>
  <si>
    <t>Size of WF FTE 2035</t>
  </si>
  <si>
    <t>Doctors registered in more than one specialty are counted in each of their specialties.</t>
  </si>
  <si>
    <t>The specialty of Internal Medicine covers a number of sub-specialties, including</t>
  </si>
  <si>
    <t>General Medicine, Gastroenterology, Cardiology, Haematology and</t>
  </si>
  <si>
    <t>Medical Oncology. Data on the sub-specialties come from</t>
  </si>
  <si>
    <t>Medical Council surveys - not all specialists indicate a sub-specialty.</t>
  </si>
  <si>
    <t xml:space="preserve">“Internal Medicine—including all its subspecialties” is a broad and continually evolving specialty. </t>
  </si>
  <si>
    <t xml:space="preserve">The number of subspecialties and even sub-subspecialties appears to be steadily increasing. </t>
  </si>
  <si>
    <t xml:space="preserve">According to our forecasting model (5 year base), the number of Doctors with the Internal Medicine Vocational Scope </t>
  </si>
  <si>
    <t xml:space="preserve">is projected to grow by approximately 3% each year between 2024 (1,463 head count) and 2034 (1,877 head count). </t>
  </si>
  <si>
    <t>However, this aggregate growth does not necessarily reflect trends within individual subspecialties,</t>
  </si>
  <si>
    <t xml:space="preserve">sub-subspecialties or in General Internal Medicine. </t>
  </si>
  <si>
    <t>Some areas may experience stagnation or decline, and therefore, each component should be examined carefully and individually.</t>
  </si>
  <si>
    <t>the opposite of the other professions</t>
  </si>
  <si>
    <t>to 'VDR pop' i.e. people on the Virtual Diabetes Register, see</t>
  </si>
  <si>
    <t xml:space="preserve">https://www.tewhatuora.govt.nz/for-health-professionals/data-and-statistics/diabetes/virtual-diabetes-register-web-tool </t>
  </si>
  <si>
    <t>Dietitian****</t>
  </si>
  <si>
    <t>who are classified by NCNZ as nurses working in NZ:</t>
  </si>
  <si>
    <t>nurses who reported that they were based overseas</t>
  </si>
  <si>
    <t>or were not working as nurses are excluded</t>
  </si>
  <si>
    <t>*****NZ-based nurses are nurses with annual practising certificate</t>
  </si>
  <si>
    <t>Nurses - NZ-based only (NCNZ method)*****</t>
  </si>
  <si>
    <t>****Dietitians and podiatrists care for people with diabetes, and are compared</t>
  </si>
  <si>
    <t>Medical specialties not included:</t>
  </si>
  <si>
    <t>NZ Entry 3 or 5 year average</t>
  </si>
  <si>
    <t>3 or 5 yr model used in 2025</t>
  </si>
  <si>
    <t>Current average inflow (past 3 or 5 ys)</t>
  </si>
  <si>
    <t>If minimum additional entry is achieved</t>
  </si>
  <si>
    <t>All vocational scopes exc GPs, UCs</t>
  </si>
  <si>
    <t>All doctors</t>
  </si>
  <si>
    <t>All vocational scopes</t>
  </si>
  <si>
    <t>Number of deaths</t>
  </si>
  <si>
    <t>Current shortage (2025), FTE</t>
  </si>
  <si>
    <t>Forecasted shortage (2035), FTE</t>
  </si>
  <si>
    <t>Minimum additional entry needed per year to reach recommended FTE by 2035, Head Count</t>
  </si>
  <si>
    <t>Ratio of FTEs to relevant population (FTE per 100,000) 
OR workload per FTE</t>
  </si>
  <si>
    <t>*** Workload is measured as ratio of population or events to FTE,</t>
  </si>
  <si>
    <t>Podiatrist***</t>
  </si>
  <si>
    <t>Number of deaths per FTE***</t>
  </si>
  <si>
    <t>VDR Pop per FTE***</t>
  </si>
  <si>
    <t>Weighted birth events per FTE***</t>
  </si>
  <si>
    <t>Midwife - All midwives with annual practising certificate</t>
  </si>
  <si>
    <t>Midwife - NZ-based only</t>
  </si>
  <si>
    <t>so a larger number indicates a greater workload per FTE,</t>
  </si>
  <si>
    <r>
      <t xml:space="preserve">Please note that this table only shows relative difference between 2025 and 2035, and does not include current shortages
</t>
    </r>
    <r>
      <rPr>
        <b/>
        <sz val="11"/>
        <color rgb="FF0070C0"/>
        <rFont val="Arial"/>
        <family val="2"/>
      </rPr>
      <t>Last updated 26 January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</si>
</sst>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"/>
    <numFmt numFmtId="165" formatCode="0.0%"/>
  </numFmts>
  <fonts count="3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theme="8" tint="-0.249977111117893"/>
      <name val="Arial"/>
      <family val="2"/>
    </font>
    <font>
      <b/>
      <sz val="11"/>
      <color theme="8" tint="-0.249977111117893"/>
      <name val="Arial"/>
      <family val="2"/>
    </font>
    <font>
      <u/>
      <sz val="10"/>
      <color theme="10"/>
      <name val="Arial"/>
      <family val="2"/>
    </font>
    <font>
      <b/>
      <sz val="11"/>
      <color rgb="FF0070C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8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10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4" applyNumberFormat="0" applyAlignment="0" applyProtection="0"/>
    <xf numFmtId="0" fontId="14" fillId="14" borderId="5" applyNumberFormat="0" applyAlignment="0" applyProtection="0"/>
    <xf numFmtId="0" fontId="15" fillId="14" borderId="4" applyNumberFormat="0" applyAlignment="0" applyProtection="0"/>
    <xf numFmtId="0" fontId="16" fillId="0" borderId="6" applyNumberFormat="0" applyFill="0" applyAlignment="0" applyProtection="0"/>
    <xf numFmtId="0" fontId="17" fillId="15" borderId="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6" borderId="8" applyNumberFormat="0" applyFont="0" applyAlignment="0" applyProtection="0"/>
    <xf numFmtId="0" fontId="28" fillId="0" borderId="0" applyNumberForma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23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5" fillId="0" borderId="0" xfId="0" applyFont="1" applyAlignment="1">
      <alignment horizontal="right" vertical="center"/>
    </xf>
    <xf numFmtId="0" fontId="22" fillId="4" borderId="0" xfId="0" applyFont="1" applyFill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25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164" fontId="23" fillId="0" borderId="0" xfId="0" applyNumberFormat="1" applyFont="1" applyAlignment="1">
      <alignment horizontal="center" vertical="center"/>
    </xf>
    <xf numFmtId="1" fontId="23" fillId="0" borderId="0" xfId="1" applyNumberFormat="1" applyFont="1" applyFill="1" applyAlignment="1">
      <alignment horizontal="center" vertical="center"/>
    </xf>
    <xf numFmtId="0" fontId="23" fillId="9" borderId="0" xfId="0" applyFont="1" applyFill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22" fillId="0" borderId="10" xfId="0" applyFont="1" applyBorder="1" applyAlignment="1">
      <alignment horizontal="center" vertical="center" wrapText="1"/>
    </xf>
    <xf numFmtId="164" fontId="23" fillId="0" borderId="10" xfId="0" applyNumberFormat="1" applyFont="1" applyBorder="1" applyAlignment="1">
      <alignment horizontal="center" vertical="center"/>
    </xf>
    <xf numFmtId="164" fontId="23" fillId="0" borderId="11" xfId="0" applyNumberFormat="1" applyFont="1" applyBorder="1" applyAlignment="1">
      <alignment horizontal="right" vertical="center"/>
    </xf>
    <xf numFmtId="1" fontId="26" fillId="0" borderId="0" xfId="1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right" vertical="center"/>
    </xf>
    <xf numFmtId="1" fontId="27" fillId="0" borderId="0" xfId="0" applyNumberFormat="1" applyFont="1" applyAlignment="1">
      <alignment horizontal="center" vertical="center"/>
    </xf>
    <xf numFmtId="1" fontId="27" fillId="0" borderId="0" xfId="1" applyNumberFormat="1" applyFont="1" applyAlignment="1">
      <alignment horizontal="center" vertical="center"/>
    </xf>
    <xf numFmtId="9" fontId="27" fillId="0" borderId="0" xfId="0" applyNumberFormat="1" applyFont="1" applyAlignment="1">
      <alignment horizontal="center" vertical="center"/>
    </xf>
    <xf numFmtId="9" fontId="27" fillId="0" borderId="0" xfId="1" applyFont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vertical="center"/>
    </xf>
    <xf numFmtId="1" fontId="22" fillId="0" borderId="0" xfId="0" applyNumberFormat="1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/>
    </xf>
    <xf numFmtId="1" fontId="22" fillId="0" borderId="0" xfId="1" applyNumberFormat="1" applyFont="1" applyAlignment="1">
      <alignment horizontal="center" vertical="center"/>
    </xf>
    <xf numFmtId="164" fontId="22" fillId="0" borderId="10" xfId="0" applyNumberFormat="1" applyFont="1" applyBorder="1" applyAlignment="1">
      <alignment horizontal="center" vertical="center"/>
    </xf>
    <xf numFmtId="164" fontId="22" fillId="0" borderId="11" xfId="0" applyNumberFormat="1" applyFont="1" applyBorder="1" applyAlignment="1">
      <alignment horizontal="right" vertical="center"/>
    </xf>
    <xf numFmtId="1" fontId="22" fillId="0" borderId="0" xfId="1" applyNumberFormat="1" applyFont="1" applyFill="1" applyAlignment="1">
      <alignment horizontal="center" vertical="center"/>
    </xf>
    <xf numFmtId="0" fontId="28" fillId="0" borderId="0" xfId="47" applyAlignment="1">
      <alignment vertical="center"/>
    </xf>
    <xf numFmtId="0" fontId="23" fillId="0" borderId="0" xfId="0" applyFont="1" applyAlignment="1">
      <alignment horizontal="right" vertical="center"/>
    </xf>
    <xf numFmtId="1" fontId="23" fillId="2" borderId="0" xfId="1" applyNumberFormat="1" applyFont="1" applyFill="1" applyAlignment="1">
      <alignment horizontal="center" vertical="center"/>
    </xf>
    <xf numFmtId="1" fontId="23" fillId="3" borderId="0" xfId="1" applyNumberFormat="1" applyFont="1" applyFill="1" applyAlignment="1">
      <alignment horizontal="center" vertical="center"/>
    </xf>
    <xf numFmtId="165" fontId="22" fillId="0" borderId="0" xfId="1" applyNumberFormat="1" applyFont="1" applyAlignment="1">
      <alignment horizontal="center" vertical="center"/>
    </xf>
    <xf numFmtId="0" fontId="22" fillId="9" borderId="0" xfId="0" applyFont="1" applyFill="1" applyAlignment="1">
      <alignment horizontal="right" vertical="center"/>
    </xf>
    <xf numFmtId="165" fontId="23" fillId="0" borderId="0" xfId="1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164" fontId="22" fillId="6" borderId="0" xfId="0" applyNumberFormat="1" applyFont="1" applyFill="1" applyAlignment="1">
      <alignment horizontal="center" vertical="center"/>
    </xf>
    <xf numFmtId="164" fontId="23" fillId="6" borderId="0" xfId="0" applyNumberFormat="1" applyFont="1" applyFill="1" applyAlignment="1">
      <alignment horizontal="center" vertical="center"/>
    </xf>
    <xf numFmtId="1" fontId="27" fillId="5" borderId="0" xfId="0" applyNumberFormat="1" applyFont="1" applyFill="1" applyAlignment="1">
      <alignment horizontal="center" vertical="center"/>
    </xf>
    <xf numFmtId="9" fontId="27" fillId="5" borderId="0" xfId="0" applyNumberFormat="1" applyFont="1" applyFill="1" applyAlignment="1">
      <alignment horizontal="center" vertical="center"/>
    </xf>
    <xf numFmtId="164" fontId="27" fillId="5" borderId="0" xfId="0" applyNumberFormat="1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2" fillId="5" borderId="0" xfId="0" applyNumberFormat="1" applyFont="1" applyFill="1" applyAlignment="1">
      <alignment horizontal="center" vertical="center"/>
    </xf>
    <xf numFmtId="164" fontId="22" fillId="5" borderId="0" xfId="0" applyNumberFormat="1" applyFont="1" applyFill="1" applyAlignment="1">
      <alignment horizontal="center" vertical="center"/>
    </xf>
    <xf numFmtId="1" fontId="23" fillId="5" borderId="0" xfId="0" applyNumberFormat="1" applyFont="1" applyFill="1" applyAlignment="1">
      <alignment horizontal="center" vertical="center"/>
    </xf>
    <xf numFmtId="164" fontId="23" fillId="5" borderId="0" xfId="0" applyNumberFormat="1" applyFont="1" applyFill="1" applyAlignment="1">
      <alignment horizontal="center" vertical="center"/>
    </xf>
    <xf numFmtId="9" fontId="26" fillId="0" borderId="0" xfId="0" applyNumberFormat="1" applyFont="1" applyAlignment="1">
      <alignment horizontal="center" vertical="center"/>
    </xf>
    <xf numFmtId="9" fontId="22" fillId="0" borderId="0" xfId="0" applyNumberFormat="1" applyFont="1" applyAlignment="1">
      <alignment horizontal="center" vertical="center"/>
    </xf>
    <xf numFmtId="9" fontId="23" fillId="0" borderId="0" xfId="0" applyNumberFormat="1" applyFont="1" applyAlignment="1">
      <alignment horizontal="center" vertical="center"/>
    </xf>
    <xf numFmtId="164" fontId="22" fillId="0" borderId="0" xfId="1" applyNumberFormat="1" applyFont="1" applyFill="1" applyAlignment="1">
      <alignment horizontal="center" vertical="center"/>
    </xf>
    <xf numFmtId="164" fontId="22" fillId="0" borderId="11" xfId="0" applyNumberFormat="1" applyFont="1" applyBorder="1" applyAlignment="1">
      <alignment vertical="center"/>
    </xf>
    <xf numFmtId="165" fontId="22" fillId="5" borderId="0" xfId="0" applyNumberFormat="1" applyFont="1" applyFill="1" applyAlignment="1">
      <alignment horizontal="center" vertical="center"/>
    </xf>
    <xf numFmtId="1" fontId="22" fillId="3" borderId="0" xfId="1" applyNumberFormat="1" applyFont="1" applyFill="1" applyAlignment="1">
      <alignment horizontal="center" vertical="center"/>
    </xf>
    <xf numFmtId="0" fontId="25" fillId="4" borderId="0" xfId="0" applyFont="1" applyFill="1" applyAlignment="1">
      <alignment vertical="center"/>
    </xf>
    <xf numFmtId="0" fontId="22" fillId="7" borderId="0" xfId="0" applyFont="1" applyFill="1" applyAlignment="1">
      <alignment horizontal="right" vertical="center"/>
    </xf>
    <xf numFmtId="0" fontId="22" fillId="4" borderId="0" xfId="0" applyFont="1" applyFill="1" applyAlignment="1">
      <alignment horizontal="right" vertical="center"/>
    </xf>
    <xf numFmtId="0" fontId="22" fillId="8" borderId="0" xfId="0" applyFont="1" applyFill="1" applyAlignment="1">
      <alignment horizontal="right" vertical="center"/>
    </xf>
    <xf numFmtId="1" fontId="22" fillId="2" borderId="0" xfId="1" applyNumberFormat="1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1" fontId="25" fillId="0" borderId="0" xfId="1" applyNumberFormat="1" applyFont="1" applyFill="1" applyAlignment="1">
      <alignment horizontal="center" vertical="center"/>
    </xf>
    <xf numFmtId="164" fontId="25" fillId="0" borderId="0" xfId="1" applyNumberFormat="1" applyFont="1" applyFill="1" applyAlignment="1">
      <alignment horizontal="center" vertical="center"/>
    </xf>
    <xf numFmtId="164" fontId="25" fillId="0" borderId="0" xfId="0" applyNumberFormat="1" applyFont="1" applyAlignment="1">
      <alignment horizontal="center" vertical="center"/>
    </xf>
    <xf numFmtId="164" fontId="25" fillId="6" borderId="0" xfId="0" applyNumberFormat="1" applyFont="1" applyFill="1" applyAlignment="1">
      <alignment horizontal="center" vertical="center"/>
    </xf>
    <xf numFmtId="164" fontId="25" fillId="0" borderId="10" xfId="0" applyNumberFormat="1" applyFont="1" applyBorder="1" applyAlignment="1">
      <alignment horizontal="center" vertical="center"/>
    </xf>
    <xf numFmtId="164" fontId="25" fillId="0" borderId="11" xfId="0" applyNumberFormat="1" applyFont="1" applyBorder="1" applyAlignment="1">
      <alignment vertical="center"/>
    </xf>
    <xf numFmtId="1" fontId="25" fillId="5" borderId="0" xfId="0" applyNumberFormat="1" applyFont="1" applyFill="1" applyAlignment="1">
      <alignment horizontal="center" vertical="center"/>
    </xf>
    <xf numFmtId="164" fontId="25" fillId="5" borderId="0" xfId="0" applyNumberFormat="1" applyFont="1" applyFill="1" applyAlignment="1">
      <alignment horizontal="center" vertical="center"/>
    </xf>
    <xf numFmtId="165" fontId="25" fillId="5" borderId="0" xfId="0" applyNumberFormat="1" applyFont="1" applyFill="1" applyAlignment="1">
      <alignment horizontal="center" vertical="center"/>
    </xf>
    <xf numFmtId="9" fontId="25" fillId="0" borderId="0" xfId="0" applyNumberFormat="1" applyFont="1" applyAlignment="1">
      <alignment horizontal="center" vertical="center"/>
    </xf>
    <xf numFmtId="1" fontId="25" fillId="0" borderId="0" xfId="1" applyNumberFormat="1" applyFont="1" applyAlignment="1">
      <alignment horizontal="center" vertical="center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2" fillId="41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23" fillId="5" borderId="0" xfId="0" applyNumberFormat="1" applyFont="1" applyFill="1" applyAlignment="1">
      <alignment horizontal="center" vertical="center"/>
    </xf>
    <xf numFmtId="165" fontId="22" fillId="0" borderId="0" xfId="1" applyNumberFormat="1" applyFont="1" applyFill="1" applyAlignment="1">
      <alignment horizontal="center" vertical="center"/>
    </xf>
    <xf numFmtId="165" fontId="25" fillId="0" borderId="0" xfId="1" applyNumberFormat="1" applyFont="1" applyAlignment="1">
      <alignment horizontal="center" vertical="center"/>
    </xf>
    <xf numFmtId="1" fontId="25" fillId="2" borderId="0" xfId="1" applyNumberFormat="1" applyFont="1" applyFill="1" applyAlignment="1">
      <alignment horizontal="center" vertical="center"/>
    </xf>
    <xf numFmtId="164" fontId="22" fillId="4" borderId="10" xfId="0" applyNumberFormat="1" applyFont="1" applyFill="1" applyBorder="1" applyAlignment="1">
      <alignment horizontal="center" vertical="center" wrapText="1"/>
    </xf>
    <xf numFmtId="164" fontId="22" fillId="4" borderId="0" xfId="0" applyNumberFormat="1" applyFont="1" applyFill="1" applyAlignment="1">
      <alignment horizontal="center" vertical="center" wrapText="1"/>
    </xf>
    <xf numFmtId="1" fontId="22" fillId="4" borderId="0" xfId="0" applyNumberFormat="1" applyFont="1" applyFill="1" applyAlignment="1">
      <alignment horizontal="center" vertical="center"/>
    </xf>
    <xf numFmtId="1" fontId="22" fillId="0" borderId="0" xfId="1" applyNumberFormat="1" applyFont="1" applyFill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</cellXfs>
  <cellStyles count="4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 2" xfId="45" xr:uid="{75126177-0730-41DC-A17B-FD6FC78169FE}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47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2" xr:uid="{529834DB-5244-49D8-B988-2ACB649B8CF6}"/>
    <cellStyle name="Normal 3" xfId="43" xr:uid="{4321E475-B24E-4BEF-9471-5A76CC313E1E}"/>
    <cellStyle name="Note 2" xfId="46" xr:uid="{58102240-E6AA-4628-9800-3D7E61C1F74B}"/>
    <cellStyle name="Output" xfId="12" builtinId="21" customBuiltin="1"/>
    <cellStyle name="Percent" xfId="1" builtinId="5"/>
    <cellStyle name="Percent 2" xfId="44" xr:uid="{38E7FCA0-8BF8-492D-961C-0960EA27E13D}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1" defaultTableStyle="TableStyleMedium2" defaultPivotStyle="PivotStyleLight16">
    <tableStyle name="Invisible" pivot="0" table="0" count="0" xr9:uid="{65AF6846-8977-4950-9CFA-908D526DE606}"/>
  </tableStyles>
  <colors>
    <mruColors>
      <color rgb="FFFF5050"/>
      <color rgb="FFF8696B"/>
      <color rgb="FF63B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ichard Ung" id="{C8E531F7-3E31-4E09-BA20-04D30FD494B0}" userId="S::Richard.Ung@health.govt.nz::e7194c4f-92a9-424c-b5b7-f277c28bc4e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8" dT="2025-12-04T01:33:37.65" personId="{C8E531F7-3E31-4E09-BA20-04D30FD494B0}" id="{C248079F-5BC0-4668-9DF8-89DC8A9DD950}">
    <text>Workload for Palliative Medicine Specialist FTE</text>
  </threadedComment>
  <threadedComment ref="H8" dT="2025-12-04T01:33:41.98" personId="{C8E531F7-3E31-4E09-BA20-04D30FD494B0}" id="{8BCFB652-C1CA-44BA-AD2D-A11A327D1314}">
    <text>Workload for Palliative Medicine Specialist FTE</text>
  </threadedComment>
  <threadedComment ref="M8" dT="2025-12-04T01:01:46.52" personId="{C8E531F7-3E31-4E09-BA20-04D30FD494B0}" id="{7A18A389-B090-4F0A-89BE-771CD8FDC72D}">
    <text>Based on Ideal Palliative Medicine Specialist FTE. 16 additional HC are needed to reach the ideal FTE level for 2035</text>
  </threadedComment>
  <threadedComment ref="O8" dT="2025-12-04T01:01:53.66" personId="{C8E531F7-3E31-4E09-BA20-04D30FD494B0}" id="{EA26EE25-309E-4918-B00B-B69E5A0A65DD}">
    <text>Based on Ideal Palliative Medicine Specialist FTE</text>
  </threadedComment>
  <threadedComment ref="P8" dT="2025-12-04T01:01:58.43" personId="{C8E531F7-3E31-4E09-BA20-04D30FD494B0}" id="{0BFAF522-488F-4A22-A09C-EB40A4E82AA2}">
    <text>Based on Ideal Palliative Medicine Specialist FTE</text>
  </threadedComment>
  <threadedComment ref="Q8" dT="2025-12-04T01:02:03.02" personId="{C8E531F7-3E31-4E09-BA20-04D30FD494B0}" id="{3B183F65-D27E-4236-8CBD-FAFA92EDEE36}">
    <text>Based on Ideal Palliative Medicine Specialist FTE</text>
  </threadedComment>
  <threadedComment ref="R8" dT="2025-12-04T01:02:08.20" personId="{C8E531F7-3E31-4E09-BA20-04D30FD494B0}" id="{C36B6655-E208-4197-AE86-9D7C91D7D4EB}">
    <text>Based on Ideal Palliative Medicine Specialist FTE</text>
  </threadedComment>
  <threadedComment ref="S8" dT="2025-12-04T01:02:14.70" personId="{C8E531F7-3E31-4E09-BA20-04D30FD494B0}" id="{408328EE-72F7-457D-BD92-0EE7DC675281}">
    <text>Based on Ideal Palliative Medicine Specialist FTE</text>
  </threadedComment>
  <threadedComment ref="T8" dT="2025-12-04T01:02:21.58" personId="{C8E531F7-3E31-4E09-BA20-04D30FD494B0}" id="{C51F3EBD-802D-4118-812F-5C9582F9A43A}">
    <text>Based on Ideal Palliative Medicine Specialist FTE</text>
  </threadedComment>
  <threadedComment ref="T8" dT="2025-12-04T01:36:03.40" personId="{C8E531F7-3E31-4E09-BA20-04D30FD494B0}" id="{FB927A32-111C-41CA-9BD9-43984883BC80}" parentId="{C51F3EBD-802D-4118-812F-5C9582F9A43A}">
    <text>Workload for Palliative Medicine Specialist FTE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tewhatuora.govt.nz/for-health-professionals/data-and-statistics/diabetes/virtual-diabetes-register-web-tool" TargetMode="Externa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BBCD1-515F-4C6D-B3DD-F30C8EFC701E}">
  <sheetPr codeName="Sheet1">
    <pageSetUpPr fitToPage="1"/>
  </sheetPr>
  <dimension ref="A1:BF119"/>
  <sheetViews>
    <sheetView tabSelected="1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.26953125" defaultRowHeight="12.5" x14ac:dyDescent="0.25"/>
  <cols>
    <col min="1" max="1" width="9.26953125" style="4"/>
    <col min="2" max="2" width="60.7265625" style="4" customWidth="1"/>
    <col min="3" max="3" width="18.1796875" style="4" customWidth="1"/>
    <col min="4" max="10" width="18.54296875" style="4" customWidth="1"/>
    <col min="11" max="11" width="14.26953125" style="3" customWidth="1"/>
    <col min="12" max="12" width="14.7265625" style="3" customWidth="1"/>
    <col min="13" max="16" width="14.26953125" style="3" customWidth="1"/>
    <col min="17" max="17" width="14.26953125" style="4" customWidth="1"/>
    <col min="18" max="21" width="14.26953125" style="3" customWidth="1"/>
    <col min="22" max="22" width="11" style="3" customWidth="1"/>
    <col min="23" max="23" width="13.26953125" style="3" customWidth="1"/>
    <col min="24" max="24" width="8.7265625" style="4" customWidth="1"/>
    <col min="25" max="25" width="11.26953125" style="3" bestFit="1" customWidth="1"/>
    <col min="26" max="26" width="15.7265625" style="3" bestFit="1" customWidth="1"/>
    <col min="27" max="27" width="9.26953125" style="3"/>
    <col min="28" max="29" width="11.26953125" style="3" bestFit="1" customWidth="1"/>
    <col min="30" max="31" width="14.7265625" style="3" bestFit="1" customWidth="1"/>
    <col min="32" max="34" width="9.26953125" style="4"/>
    <col min="35" max="45" width="14.453125" style="3" bestFit="1" customWidth="1"/>
    <col min="46" max="47" width="9.26953125" style="3"/>
    <col min="48" max="58" width="14.453125" style="3" bestFit="1" customWidth="1"/>
    <col min="59" max="16384" width="9.26953125" style="4"/>
  </cols>
  <sheetData>
    <row r="1" spans="1:58" ht="71.150000000000006" customHeight="1" x14ac:dyDescent="0.25">
      <c r="B1" s="1" t="s">
        <v>117</v>
      </c>
      <c r="C1" s="2"/>
      <c r="D1" s="2"/>
      <c r="E1" s="98"/>
      <c r="F1" s="2"/>
      <c r="G1" s="2"/>
      <c r="H1" s="2"/>
      <c r="I1" s="2"/>
      <c r="J1" s="2"/>
      <c r="M1" s="89"/>
    </row>
    <row r="2" spans="1:58" s="5" customFormat="1" ht="70.5" thickBot="1" x14ac:dyDescent="0.3">
      <c r="B2" s="99" t="s">
        <v>174</v>
      </c>
      <c r="C2" s="8"/>
      <c r="D2" s="8"/>
      <c r="E2" s="8"/>
      <c r="F2" s="8"/>
      <c r="G2" s="8"/>
      <c r="H2" s="8"/>
      <c r="I2" s="8"/>
      <c r="J2" s="8"/>
      <c r="K2" s="9"/>
      <c r="L2" s="9"/>
      <c r="M2" s="9"/>
      <c r="N2" s="9"/>
      <c r="O2" s="9"/>
      <c r="P2" s="9"/>
      <c r="R2" s="9"/>
      <c r="S2" s="9"/>
      <c r="T2" s="9"/>
      <c r="U2" s="9"/>
      <c r="V2" s="9"/>
      <c r="W2" s="9"/>
      <c r="Y2" s="9"/>
      <c r="Z2" s="9"/>
      <c r="AA2" s="9"/>
      <c r="AB2" s="9"/>
      <c r="AC2" s="9"/>
      <c r="AD2" s="9"/>
      <c r="AE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</row>
    <row r="3" spans="1:58" s="5" customFormat="1" ht="51" customHeight="1" thickBot="1" x14ac:dyDescent="0.3">
      <c r="B3" s="10" t="s">
        <v>40</v>
      </c>
      <c r="C3" s="100" t="s">
        <v>0</v>
      </c>
      <c r="D3" s="100"/>
      <c r="E3" s="101" t="s">
        <v>1</v>
      </c>
      <c r="F3" s="101"/>
      <c r="G3" s="100" t="s">
        <v>165</v>
      </c>
      <c r="H3" s="100"/>
      <c r="I3" s="100"/>
      <c r="J3" s="10" t="s">
        <v>2</v>
      </c>
      <c r="K3" s="11"/>
      <c r="L3" s="102"/>
      <c r="M3" s="102"/>
      <c r="N3" s="11"/>
      <c r="O3" s="11"/>
      <c r="P3" s="11"/>
      <c r="Q3" s="11"/>
      <c r="R3" s="103" t="s">
        <v>157</v>
      </c>
      <c r="S3" s="104"/>
      <c r="T3" s="104"/>
      <c r="U3" s="105"/>
      <c r="V3" s="9"/>
      <c r="W3" s="9"/>
      <c r="Y3" s="9"/>
      <c r="Z3" s="9"/>
      <c r="AA3" s="9"/>
      <c r="AB3" s="9"/>
      <c r="AC3" s="9"/>
      <c r="AD3" s="9"/>
      <c r="AE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</row>
    <row r="4" spans="1:58" s="5" customFormat="1" ht="126" customHeight="1" thickBot="1" x14ac:dyDescent="0.3">
      <c r="B4" s="12" t="s">
        <v>3</v>
      </c>
      <c r="C4" s="10">
        <v>2025</v>
      </c>
      <c r="D4" s="10" t="s">
        <v>118</v>
      </c>
      <c r="E4" s="10">
        <v>2025</v>
      </c>
      <c r="F4" s="10" t="s">
        <v>118</v>
      </c>
      <c r="G4" s="10">
        <v>2025</v>
      </c>
      <c r="H4" s="10" t="s">
        <v>118</v>
      </c>
      <c r="I4" s="10" t="s">
        <v>119</v>
      </c>
      <c r="J4" s="10" t="s">
        <v>2</v>
      </c>
      <c r="K4" s="88" t="s">
        <v>155</v>
      </c>
      <c r="L4" s="88" t="s">
        <v>156</v>
      </c>
      <c r="M4" s="13" t="s">
        <v>110</v>
      </c>
      <c r="N4" s="22" t="s">
        <v>111</v>
      </c>
      <c r="O4" s="11" t="s">
        <v>162</v>
      </c>
      <c r="P4" s="11" t="s">
        <v>163</v>
      </c>
      <c r="Q4" s="13" t="s">
        <v>164</v>
      </c>
      <c r="R4" s="85" t="s">
        <v>120</v>
      </c>
      <c r="S4" s="86" t="s">
        <v>121</v>
      </c>
      <c r="T4" s="86" t="s">
        <v>122</v>
      </c>
      <c r="U4" s="87" t="s">
        <v>119</v>
      </c>
      <c r="V4" s="11" t="s">
        <v>54</v>
      </c>
      <c r="W4" s="11" t="s">
        <v>123</v>
      </c>
      <c r="Y4" s="11" t="s">
        <v>124</v>
      </c>
      <c r="Z4" s="88" t="s">
        <v>154</v>
      </c>
      <c r="AA4" s="9"/>
      <c r="AB4" s="11" t="s">
        <v>55</v>
      </c>
      <c r="AC4" s="11" t="s">
        <v>58</v>
      </c>
      <c r="AD4" s="11" t="s">
        <v>56</v>
      </c>
      <c r="AE4" s="11" t="s">
        <v>57</v>
      </c>
      <c r="AF4" s="14" t="s">
        <v>99</v>
      </c>
      <c r="AG4" s="14" t="s">
        <v>125</v>
      </c>
      <c r="AH4" s="14" t="s">
        <v>126</v>
      </c>
      <c r="AI4" s="11" t="s">
        <v>68</v>
      </c>
      <c r="AJ4" s="11" t="s">
        <v>69</v>
      </c>
      <c r="AK4" s="11" t="s">
        <v>70</v>
      </c>
      <c r="AL4" s="11" t="s">
        <v>71</v>
      </c>
      <c r="AM4" s="11" t="s">
        <v>72</v>
      </c>
      <c r="AN4" s="11" t="s">
        <v>73</v>
      </c>
      <c r="AO4" s="11" t="s">
        <v>74</v>
      </c>
      <c r="AP4" s="11" t="s">
        <v>75</v>
      </c>
      <c r="AQ4" s="11" t="s">
        <v>84</v>
      </c>
      <c r="AR4" s="11" t="s">
        <v>105</v>
      </c>
      <c r="AS4" s="11" t="s">
        <v>127</v>
      </c>
      <c r="AT4" s="13" t="s">
        <v>128</v>
      </c>
      <c r="AU4" s="13" t="s">
        <v>129</v>
      </c>
      <c r="AV4" s="11" t="s">
        <v>76</v>
      </c>
      <c r="AW4" s="11" t="s">
        <v>77</v>
      </c>
      <c r="AX4" s="11" t="s">
        <v>78</v>
      </c>
      <c r="AY4" s="11" t="s">
        <v>79</v>
      </c>
      <c r="AZ4" s="11" t="s">
        <v>80</v>
      </c>
      <c r="BA4" s="11" t="s">
        <v>81</v>
      </c>
      <c r="BB4" s="11" t="s">
        <v>82</v>
      </c>
      <c r="BC4" s="11" t="s">
        <v>83</v>
      </c>
      <c r="BD4" s="11" t="s">
        <v>85</v>
      </c>
      <c r="BE4" s="11" t="s">
        <v>106</v>
      </c>
      <c r="BF4" s="11" t="s">
        <v>130</v>
      </c>
    </row>
    <row r="5" spans="1:58" s="5" customFormat="1" ht="14" x14ac:dyDescent="0.25">
      <c r="A5" s="5" t="s">
        <v>37</v>
      </c>
      <c r="B5" s="6" t="s">
        <v>29</v>
      </c>
      <c r="C5" s="9">
        <v>27</v>
      </c>
      <c r="D5" s="34">
        <v>12.955652154870007</v>
      </c>
      <c r="E5" s="34">
        <v>20.112500000000001</v>
      </c>
      <c r="F5" s="39">
        <v>9.8120486062271066</v>
      </c>
      <c r="G5" s="63">
        <v>0.79562401845016983</v>
      </c>
      <c r="H5" s="63">
        <v>0.36185991112964883</v>
      </c>
      <c r="I5" s="44">
        <f t="shared" ref="I5:I45" si="0">(H5-G5)/G5</f>
        <v>-0.54518729608674799</v>
      </c>
      <c r="J5" s="39" t="s">
        <v>66</v>
      </c>
      <c r="K5" s="9">
        <v>3</v>
      </c>
      <c r="L5" s="35">
        <v>0</v>
      </c>
      <c r="M5" s="49">
        <v>1.9</v>
      </c>
      <c r="N5" s="37"/>
      <c r="O5" s="35"/>
      <c r="P5" s="35"/>
      <c r="Q5" s="64"/>
      <c r="R5" s="56">
        <v>28.861954858232753</v>
      </c>
      <c r="S5" s="56">
        <v>21.860002248332336</v>
      </c>
      <c r="T5" s="57">
        <v>0.80617807639633032</v>
      </c>
      <c r="U5" s="65">
        <f>T5/G5-1</f>
        <v>1.3265132401004243E-2</v>
      </c>
      <c r="V5" s="35">
        <f t="shared" ref="V5:V49" si="1">L5+M5</f>
        <v>1.9</v>
      </c>
      <c r="W5" s="35">
        <f t="shared" ref="W5:W49" si="2">S5-F5</f>
        <v>12.047953642105229</v>
      </c>
      <c r="Y5" s="9">
        <v>0</v>
      </c>
      <c r="Z5" s="35">
        <v>0</v>
      </c>
      <c r="AA5" s="9"/>
      <c r="AB5" s="9">
        <v>0</v>
      </c>
      <c r="AC5" s="9">
        <v>0</v>
      </c>
      <c r="AD5" s="61" t="s">
        <v>67</v>
      </c>
      <c r="AE5" s="61" t="s">
        <v>67</v>
      </c>
      <c r="AF5" s="5" t="str">
        <f t="shared" ref="AF5:AF49" si="3">IF(AC5=Y5,"","Error")</f>
        <v/>
      </c>
      <c r="AG5" s="5" t="str">
        <f t="shared" ref="AG5:AG49" si="4">IF(AI5=C5,"","Error")</f>
        <v/>
      </c>
      <c r="AH5" s="5" t="str">
        <f t="shared" ref="AH5:AH49" si="5">IF(AS5=D5,"","Error")</f>
        <v/>
      </c>
      <c r="AI5" s="34">
        <v>27</v>
      </c>
      <c r="AJ5" s="34">
        <v>24.886752136752136</v>
      </c>
      <c r="AK5" s="34">
        <v>22.70458031996494</v>
      </c>
      <c r="AL5" s="34">
        <v>20.857741621259322</v>
      </c>
      <c r="AM5" s="34">
        <v>19.332881051522008</v>
      </c>
      <c r="AN5" s="34">
        <v>18.003868220705243</v>
      </c>
      <c r="AO5" s="34">
        <v>16.89062761976265</v>
      </c>
      <c r="AP5" s="34">
        <v>15.94737486816895</v>
      </c>
      <c r="AQ5" s="34">
        <v>14.93106161204715</v>
      </c>
      <c r="AR5" s="34">
        <v>13.786795335006811</v>
      </c>
      <c r="AS5" s="34">
        <v>12.955652154870007</v>
      </c>
      <c r="AT5" s="9" t="str">
        <f t="shared" ref="AT5:AT49" si="6">IF(AV5=E5,"","Error")</f>
        <v/>
      </c>
      <c r="AU5" s="9" t="str">
        <f t="shared" ref="AU5:AU49" si="7">IF(BF5=F5,"","Error")</f>
        <v/>
      </c>
      <c r="AV5" s="34">
        <v>20.112500000000001</v>
      </c>
      <c r="AW5" s="34">
        <v>17.666518620268619</v>
      </c>
      <c r="AX5" s="34">
        <v>16.557373418959958</v>
      </c>
      <c r="AY5" s="34">
        <v>15.278221259870687</v>
      </c>
      <c r="AZ5" s="34">
        <v>14.443778956023401</v>
      </c>
      <c r="BA5" s="34">
        <v>13.663553982847134</v>
      </c>
      <c r="BB5" s="34">
        <v>12.888660581199131</v>
      </c>
      <c r="BC5" s="34">
        <v>12.264232311585427</v>
      </c>
      <c r="BD5" s="34">
        <v>11.376281597322764</v>
      </c>
      <c r="BE5" s="34">
        <v>10.527468476534933</v>
      </c>
      <c r="BF5" s="34">
        <v>9.8120486062271066</v>
      </c>
    </row>
    <row r="6" spans="1:58" s="5" customFormat="1" ht="14" x14ac:dyDescent="0.25">
      <c r="A6" s="5" t="s">
        <v>37</v>
      </c>
      <c r="B6" s="6" t="s">
        <v>4</v>
      </c>
      <c r="C6" s="9">
        <v>38</v>
      </c>
      <c r="D6" s="34">
        <v>31.401519556602786</v>
      </c>
      <c r="E6" s="34">
        <v>48.500000000000007</v>
      </c>
      <c r="F6" s="39">
        <v>38.246034761519603</v>
      </c>
      <c r="G6" s="63">
        <v>3.8788673707277481</v>
      </c>
      <c r="H6" s="63">
        <v>2.4933201273530647</v>
      </c>
      <c r="I6" s="44">
        <f t="shared" ref="I6:I11" si="8">(H6-G6)/G6</f>
        <v>-0.35720407813653315</v>
      </c>
      <c r="J6" s="36" t="s">
        <v>61</v>
      </c>
      <c r="K6" s="9">
        <v>3</v>
      </c>
      <c r="L6" s="35">
        <v>2.3333333333333335</v>
      </c>
      <c r="M6" s="49">
        <v>3.1</v>
      </c>
      <c r="N6" s="37"/>
      <c r="O6" s="35"/>
      <c r="P6" s="35"/>
      <c r="Q6" s="64"/>
      <c r="R6" s="56">
        <v>49.669487314261239</v>
      </c>
      <c r="S6" s="57">
        <v>59.514019698565683</v>
      </c>
      <c r="T6" s="57">
        <v>3.8798140539112143</v>
      </c>
      <c r="U6" s="65">
        <f>T6/G6-1</f>
        <v>2.4406175643187922E-4</v>
      </c>
      <c r="V6" s="35">
        <f t="shared" si="1"/>
        <v>5.4333333333333336</v>
      </c>
      <c r="W6" s="35">
        <f t="shared" si="2"/>
        <v>21.26798493704608</v>
      </c>
      <c r="Y6" s="9">
        <v>0</v>
      </c>
      <c r="Z6" s="35">
        <v>0</v>
      </c>
      <c r="AA6" s="9"/>
      <c r="AB6" s="9">
        <v>4</v>
      </c>
      <c r="AC6" s="9">
        <v>0</v>
      </c>
      <c r="AD6" s="61">
        <f t="shared" ref="AD6:AD18" si="9">AC6/AB6</f>
        <v>0</v>
      </c>
      <c r="AE6" s="61">
        <f t="shared" ref="AE6:AE18" si="10">1-AD6</f>
        <v>1</v>
      </c>
      <c r="AF6" s="5" t="str">
        <f t="shared" si="3"/>
        <v/>
      </c>
      <c r="AG6" s="5" t="str">
        <f t="shared" si="4"/>
        <v/>
      </c>
      <c r="AH6" s="5" t="str">
        <f t="shared" si="5"/>
        <v/>
      </c>
      <c r="AI6" s="34">
        <v>38</v>
      </c>
      <c r="AJ6" s="34">
        <v>38.588578088578096</v>
      </c>
      <c r="AK6" s="34">
        <v>37.421881876864397</v>
      </c>
      <c r="AL6" s="34">
        <v>36.203742894330304</v>
      </c>
      <c r="AM6" s="34">
        <v>34.706148876720995</v>
      </c>
      <c r="AN6" s="34">
        <v>33.623466245684632</v>
      </c>
      <c r="AO6" s="34">
        <v>32.446210307942458</v>
      </c>
      <c r="AP6" s="34">
        <v>31.765723312547898</v>
      </c>
      <c r="AQ6" s="34">
        <v>31.647533122476666</v>
      </c>
      <c r="AR6" s="34">
        <v>31.286804996172293</v>
      </c>
      <c r="AS6" s="34">
        <v>31.401519556602786</v>
      </c>
      <c r="AT6" s="9" t="str">
        <f t="shared" si="6"/>
        <v/>
      </c>
      <c r="AU6" s="9" t="str">
        <f t="shared" si="7"/>
        <v/>
      </c>
      <c r="AV6" s="34">
        <v>48.500000000000007</v>
      </c>
      <c r="AW6" s="34">
        <v>47.324214674214673</v>
      </c>
      <c r="AX6" s="34">
        <v>45.628378977762715</v>
      </c>
      <c r="AY6" s="34">
        <v>43.086481327606329</v>
      </c>
      <c r="AZ6" s="34">
        <v>42.039089183499001</v>
      </c>
      <c r="BA6" s="34">
        <v>40.79309623095552</v>
      </c>
      <c r="BB6" s="34">
        <v>38.627573190993026</v>
      </c>
      <c r="BC6" s="34">
        <v>38.098464215846782</v>
      </c>
      <c r="BD6" s="34">
        <v>37.68586153651421</v>
      </c>
      <c r="BE6" s="34">
        <v>37.865063742104944</v>
      </c>
      <c r="BF6" s="34">
        <v>38.246034761519603</v>
      </c>
    </row>
    <row r="7" spans="1:58" s="5" customFormat="1" ht="14" x14ac:dyDescent="0.25">
      <c r="A7" s="5" t="s">
        <v>37</v>
      </c>
      <c r="B7" s="6" t="s">
        <v>19</v>
      </c>
      <c r="C7" s="9">
        <v>62</v>
      </c>
      <c r="D7" s="34">
        <v>45.700107621597539</v>
      </c>
      <c r="E7" s="34">
        <v>60.575000000000003</v>
      </c>
      <c r="F7" s="39">
        <v>45.62483369810527</v>
      </c>
      <c r="G7" s="63">
        <v>1.481563915144237</v>
      </c>
      <c r="H7" s="63">
        <v>0.99949578563076402</v>
      </c>
      <c r="I7" s="44">
        <f t="shared" si="8"/>
        <v>-0.32537788251041566</v>
      </c>
      <c r="J7" s="66" t="s">
        <v>62</v>
      </c>
      <c r="K7" s="9">
        <v>3</v>
      </c>
      <c r="L7" s="35">
        <v>1.3333333333333333</v>
      </c>
      <c r="M7" s="49">
        <v>18.5</v>
      </c>
      <c r="N7" s="37"/>
      <c r="O7" s="35"/>
      <c r="P7" s="35"/>
      <c r="Q7" s="64"/>
      <c r="R7" s="56">
        <v>82.627841996597539</v>
      </c>
      <c r="S7" s="56">
        <v>67.627608763209437</v>
      </c>
      <c r="T7" s="57">
        <v>1.4815069880226437</v>
      </c>
      <c r="U7" s="65">
        <f>T7/G7-1</f>
        <v>-3.8423669077913836E-5</v>
      </c>
      <c r="V7" s="35">
        <f t="shared" si="1"/>
        <v>19.833333333333332</v>
      </c>
      <c r="W7" s="35">
        <f t="shared" si="2"/>
        <v>22.002775065104167</v>
      </c>
      <c r="Y7" s="9">
        <v>1</v>
      </c>
      <c r="Z7" s="35">
        <v>1</v>
      </c>
      <c r="AA7" s="9"/>
      <c r="AB7" s="9">
        <v>2</v>
      </c>
      <c r="AC7" s="9">
        <v>1</v>
      </c>
      <c r="AD7" s="61">
        <f t="shared" si="9"/>
        <v>0.5</v>
      </c>
      <c r="AE7" s="61">
        <f t="shared" si="10"/>
        <v>0.5</v>
      </c>
      <c r="AF7" s="5" t="str">
        <f t="shared" si="3"/>
        <v/>
      </c>
      <c r="AG7" s="5" t="str">
        <f t="shared" si="4"/>
        <v/>
      </c>
      <c r="AH7" s="5" t="str">
        <f t="shared" si="5"/>
        <v/>
      </c>
      <c r="AI7" s="34">
        <v>62</v>
      </c>
      <c r="AJ7" s="34">
        <v>58.039288231148696</v>
      </c>
      <c r="AK7" s="34">
        <v>55.565918663502124</v>
      </c>
      <c r="AL7" s="34">
        <v>53.857412592294004</v>
      </c>
      <c r="AM7" s="34">
        <v>52.639531185165012</v>
      </c>
      <c r="AN7" s="34">
        <v>51.772533982834325</v>
      </c>
      <c r="AO7" s="34">
        <v>50.497120532681315</v>
      </c>
      <c r="AP7" s="34">
        <v>49.338075194152132</v>
      </c>
      <c r="AQ7" s="34">
        <v>47.96297049291816</v>
      </c>
      <c r="AR7" s="34">
        <v>46.78325582331572</v>
      </c>
      <c r="AS7" s="34">
        <v>45.700107621597539</v>
      </c>
      <c r="AT7" s="9" t="str">
        <f t="shared" si="6"/>
        <v/>
      </c>
      <c r="AU7" s="9" t="str">
        <f t="shared" si="7"/>
        <v/>
      </c>
      <c r="AV7" s="34">
        <v>60.575000000000003</v>
      </c>
      <c r="AW7" s="34">
        <v>57.231298893290166</v>
      </c>
      <c r="AX7" s="34">
        <v>55.095306018296718</v>
      </c>
      <c r="AY7" s="34">
        <v>53.806331987693135</v>
      </c>
      <c r="AZ7" s="34">
        <v>53.033690059548611</v>
      </c>
      <c r="BA7" s="34">
        <v>51.637862970891618</v>
      </c>
      <c r="BB7" s="34">
        <v>50.565089109438624</v>
      </c>
      <c r="BC7" s="34">
        <v>49.363450342918995</v>
      </c>
      <c r="BD7" s="34">
        <v>48.147057145676953</v>
      </c>
      <c r="BE7" s="34">
        <v>46.787800484760552</v>
      </c>
      <c r="BF7" s="34">
        <v>45.62483369810527</v>
      </c>
    </row>
    <row r="8" spans="1:58" s="5" customFormat="1" ht="28" x14ac:dyDescent="0.25">
      <c r="A8" s="5" t="s">
        <v>37</v>
      </c>
      <c r="B8" s="6" t="s">
        <v>22</v>
      </c>
      <c r="C8" s="9">
        <v>75</v>
      </c>
      <c r="D8" s="34">
        <v>72.219329194818599</v>
      </c>
      <c r="E8" s="34">
        <v>44.640454545454539</v>
      </c>
      <c r="F8" s="39">
        <v>42.322003735428339</v>
      </c>
      <c r="G8" s="63">
        <v>857.96617417955599</v>
      </c>
      <c r="H8" s="63">
        <v>1112.896267729685</v>
      </c>
      <c r="I8" s="44">
        <f>-(H8-G8)/G8</f>
        <v>-0.29713303533663199</v>
      </c>
      <c r="J8" s="97" t="s">
        <v>168</v>
      </c>
      <c r="K8" s="9">
        <v>3</v>
      </c>
      <c r="L8" s="35">
        <v>3.6666666666666665</v>
      </c>
      <c r="M8" s="49">
        <v>16</v>
      </c>
      <c r="N8" s="94" t="s">
        <v>161</v>
      </c>
      <c r="O8" s="95">
        <v>60.291052303860532</v>
      </c>
      <c r="P8" s="95">
        <v>86.719092154982604</v>
      </c>
      <c r="Q8" s="96">
        <v>16</v>
      </c>
      <c r="R8" s="56">
        <v>212.61167489836174</v>
      </c>
      <c r="S8" s="56">
        <v>129.22231158886802</v>
      </c>
      <c r="T8" s="57">
        <v>364.48814001913792</v>
      </c>
      <c r="U8" s="65">
        <f>-(T8/G8-1)</f>
        <v>0.57517189955922721</v>
      </c>
      <c r="V8" s="35">
        <f t="shared" si="1"/>
        <v>19.666666666666668</v>
      </c>
      <c r="W8" s="35">
        <f t="shared" si="2"/>
        <v>86.900307853439685</v>
      </c>
      <c r="Y8" s="9">
        <v>2</v>
      </c>
      <c r="Z8" s="35">
        <v>2</v>
      </c>
      <c r="AA8" s="9"/>
      <c r="AB8" s="9">
        <v>2</v>
      </c>
      <c r="AC8" s="9">
        <v>2</v>
      </c>
      <c r="AD8" s="61">
        <f t="shared" si="9"/>
        <v>1</v>
      </c>
      <c r="AE8" s="61">
        <f t="shared" si="10"/>
        <v>0</v>
      </c>
      <c r="AF8" s="5" t="str">
        <f t="shared" si="3"/>
        <v/>
      </c>
      <c r="AG8" s="5" t="str">
        <f t="shared" si="4"/>
        <v/>
      </c>
      <c r="AH8" s="5" t="str">
        <f t="shared" si="5"/>
        <v/>
      </c>
      <c r="AI8" s="34">
        <v>75</v>
      </c>
      <c r="AJ8" s="34">
        <v>74.316970559075827</v>
      </c>
      <c r="AK8" s="34">
        <v>73.738169660344951</v>
      </c>
      <c r="AL8" s="34">
        <v>73.491743613406129</v>
      </c>
      <c r="AM8" s="34">
        <v>73.276371345867759</v>
      </c>
      <c r="AN8" s="34">
        <v>72.955238408438092</v>
      </c>
      <c r="AO8" s="34">
        <v>72.948274991938234</v>
      </c>
      <c r="AP8" s="34">
        <v>72.323936963871503</v>
      </c>
      <c r="AQ8" s="34">
        <v>72.231556594429208</v>
      </c>
      <c r="AR8" s="34">
        <v>72.144644335642568</v>
      </c>
      <c r="AS8" s="34">
        <v>72.219329194818599</v>
      </c>
      <c r="AT8" s="9" t="str">
        <f t="shared" si="6"/>
        <v/>
      </c>
      <c r="AU8" s="9" t="str">
        <f t="shared" si="7"/>
        <v/>
      </c>
      <c r="AV8" s="34">
        <v>44.640454545454539</v>
      </c>
      <c r="AW8" s="34">
        <v>43.263551718156982</v>
      </c>
      <c r="AX8" s="34">
        <v>43.504032867112073</v>
      </c>
      <c r="AY8" s="34">
        <v>42.63091739204738</v>
      </c>
      <c r="AZ8" s="34">
        <v>41.398169383861379</v>
      </c>
      <c r="BA8" s="34">
        <v>41.57737867153444</v>
      </c>
      <c r="BB8" s="34">
        <v>41.112261010512668</v>
      </c>
      <c r="BC8" s="34">
        <v>41.409309259221807</v>
      </c>
      <c r="BD8" s="34">
        <v>41.834213466262511</v>
      </c>
      <c r="BE8" s="34">
        <v>42.247618510900899</v>
      </c>
      <c r="BF8" s="34">
        <v>42.322003735428339</v>
      </c>
    </row>
    <row r="9" spans="1:58" s="5" customFormat="1" ht="14" x14ac:dyDescent="0.25">
      <c r="A9" s="5" t="s">
        <v>37</v>
      </c>
      <c r="B9" s="6" t="s">
        <v>13</v>
      </c>
      <c r="C9" s="9">
        <v>83</v>
      </c>
      <c r="D9" s="34">
        <v>83.759242429374012</v>
      </c>
      <c r="E9" s="34">
        <v>97.78125</v>
      </c>
      <c r="F9" s="39">
        <v>97.068980645836675</v>
      </c>
      <c r="G9" s="63">
        <v>7.8202164967829386</v>
      </c>
      <c r="H9" s="63">
        <v>6.3280819749036263</v>
      </c>
      <c r="I9" s="44">
        <f t="shared" si="8"/>
        <v>-0.19080475872926828</v>
      </c>
      <c r="J9" s="36" t="s">
        <v>61</v>
      </c>
      <c r="K9" s="9">
        <v>3</v>
      </c>
      <c r="L9" s="35">
        <v>2.3333333333333335</v>
      </c>
      <c r="M9" s="49">
        <v>3.3</v>
      </c>
      <c r="N9" s="37"/>
      <c r="O9" s="35"/>
      <c r="P9" s="35"/>
      <c r="Q9" s="64"/>
      <c r="R9" s="56">
        <v>102.95995802073818</v>
      </c>
      <c r="S9" s="56">
        <v>120.2120335032271</v>
      </c>
      <c r="T9" s="57">
        <v>7.8368145757478844</v>
      </c>
      <c r="U9" s="65">
        <f t="shared" ref="U9:U49" si="11">T9/G9-1</f>
        <v>2.1224577314162829E-3</v>
      </c>
      <c r="V9" s="35">
        <f t="shared" si="1"/>
        <v>5.6333333333333329</v>
      </c>
      <c r="W9" s="35">
        <f t="shared" si="2"/>
        <v>23.14305285739043</v>
      </c>
      <c r="Y9" s="9">
        <v>1</v>
      </c>
      <c r="Z9" s="35">
        <v>1</v>
      </c>
      <c r="AA9" s="9"/>
      <c r="AB9" s="9">
        <v>1</v>
      </c>
      <c r="AC9" s="9">
        <v>1</v>
      </c>
      <c r="AD9" s="61">
        <f t="shared" si="9"/>
        <v>1</v>
      </c>
      <c r="AE9" s="61">
        <f t="shared" si="10"/>
        <v>0</v>
      </c>
      <c r="AF9" s="5" t="str">
        <f t="shared" si="3"/>
        <v/>
      </c>
      <c r="AG9" s="5" t="str">
        <f t="shared" si="4"/>
        <v/>
      </c>
      <c r="AH9" s="5" t="str">
        <f t="shared" si="5"/>
        <v/>
      </c>
      <c r="AI9" s="34">
        <v>83</v>
      </c>
      <c r="AJ9" s="34">
        <v>83.19845104185876</v>
      </c>
      <c r="AK9" s="34">
        <v>83.167639542257177</v>
      </c>
      <c r="AL9" s="34">
        <v>83.432413775017153</v>
      </c>
      <c r="AM9" s="34">
        <v>83.55622553990014</v>
      </c>
      <c r="AN9" s="34">
        <v>83.732033952202599</v>
      </c>
      <c r="AO9" s="34">
        <v>83.835991952162871</v>
      </c>
      <c r="AP9" s="34">
        <v>83.823622772140752</v>
      </c>
      <c r="AQ9" s="34">
        <v>84.141306076266488</v>
      </c>
      <c r="AR9" s="34">
        <v>83.964839877739834</v>
      </c>
      <c r="AS9" s="34">
        <v>83.759242429374012</v>
      </c>
      <c r="AT9" s="9" t="str">
        <f t="shared" si="6"/>
        <v/>
      </c>
      <c r="AU9" s="9" t="str">
        <f t="shared" si="7"/>
        <v/>
      </c>
      <c r="AV9" s="34">
        <v>97.78125</v>
      </c>
      <c r="AW9" s="34">
        <v>98.426815839319019</v>
      </c>
      <c r="AX9" s="34">
        <v>98.187106455091254</v>
      </c>
      <c r="AY9" s="34">
        <v>97.585813876576822</v>
      </c>
      <c r="AZ9" s="34">
        <v>98.4118221004438</v>
      </c>
      <c r="BA9" s="34">
        <v>98.544146697869635</v>
      </c>
      <c r="BB9" s="34">
        <v>98.323057029304337</v>
      </c>
      <c r="BC9" s="34">
        <v>98.414658251836073</v>
      </c>
      <c r="BD9" s="34">
        <v>98.393664027159687</v>
      </c>
      <c r="BE9" s="34">
        <v>97.196155752363268</v>
      </c>
      <c r="BF9" s="34">
        <v>97.068980645836675</v>
      </c>
    </row>
    <row r="10" spans="1:58" s="5" customFormat="1" ht="14" x14ac:dyDescent="0.25">
      <c r="A10" s="5" t="s">
        <v>37</v>
      </c>
      <c r="B10" s="69" t="s">
        <v>89</v>
      </c>
      <c r="C10" s="9">
        <v>550</v>
      </c>
      <c r="D10" s="34">
        <v>551.83196336895548</v>
      </c>
      <c r="E10" s="34">
        <v>539.83615231801934</v>
      </c>
      <c r="F10" s="39">
        <v>543.97053121615454</v>
      </c>
      <c r="G10" s="63">
        <v>43.174285294135657</v>
      </c>
      <c r="H10" s="63">
        <v>35.462308253005631</v>
      </c>
      <c r="I10" s="44">
        <f t="shared" si="8"/>
        <v>-0.17862431279615279</v>
      </c>
      <c r="J10" s="36" t="s">
        <v>61</v>
      </c>
      <c r="K10" s="9">
        <v>3</v>
      </c>
      <c r="L10" s="35">
        <v>39</v>
      </c>
      <c r="M10" s="49">
        <v>20</v>
      </c>
      <c r="N10" s="37" t="s">
        <v>63</v>
      </c>
      <c r="O10" s="35"/>
      <c r="P10" s="35"/>
      <c r="Q10" s="64"/>
      <c r="R10" s="56">
        <v>669.77526603848401</v>
      </c>
      <c r="S10" s="56">
        <v>663.32327531764986</v>
      </c>
      <c r="T10" s="57">
        <v>43.243104379418348</v>
      </c>
      <c r="U10" s="65">
        <f t="shared" si="11"/>
        <v>1.5939831965681162E-3</v>
      </c>
      <c r="V10" s="35">
        <f t="shared" si="1"/>
        <v>59</v>
      </c>
      <c r="W10" s="35">
        <f t="shared" si="2"/>
        <v>119.35274410149532</v>
      </c>
      <c r="Y10" s="9">
        <v>12</v>
      </c>
      <c r="Z10" s="35">
        <v>12.666666666666666</v>
      </c>
      <c r="AA10" s="9"/>
      <c r="AB10" s="9">
        <v>37</v>
      </c>
      <c r="AC10" s="9">
        <v>12</v>
      </c>
      <c r="AD10" s="61">
        <f>AC10/AB10</f>
        <v>0.32432432432432434</v>
      </c>
      <c r="AE10" s="61">
        <f>1-AD10</f>
        <v>0.67567567567567566</v>
      </c>
      <c r="AF10" s="5" t="str">
        <f t="shared" si="3"/>
        <v/>
      </c>
      <c r="AG10" s="5" t="str">
        <f t="shared" si="4"/>
        <v/>
      </c>
      <c r="AH10" s="5" t="str">
        <f t="shared" si="5"/>
        <v/>
      </c>
      <c r="AI10" s="34">
        <v>550</v>
      </c>
      <c r="AJ10" s="34">
        <v>547.68430692255686</v>
      </c>
      <c r="AK10" s="34">
        <v>546.61673486041775</v>
      </c>
      <c r="AL10" s="34">
        <v>546.1880318960483</v>
      </c>
      <c r="AM10" s="34">
        <v>546.93226213857611</v>
      </c>
      <c r="AN10" s="34">
        <v>547.46387863916914</v>
      </c>
      <c r="AO10" s="34">
        <v>548.03022406293724</v>
      </c>
      <c r="AP10" s="34">
        <v>548.7802126230398</v>
      </c>
      <c r="AQ10" s="34">
        <v>549.56053064322248</v>
      </c>
      <c r="AR10" s="34">
        <v>550.56321081637907</v>
      </c>
      <c r="AS10" s="34">
        <v>551.83196336895548</v>
      </c>
      <c r="AT10" s="9" t="str">
        <f t="shared" si="6"/>
        <v/>
      </c>
      <c r="AU10" s="9" t="str">
        <f t="shared" si="7"/>
        <v/>
      </c>
      <c r="AV10" s="34">
        <v>539.83615231801934</v>
      </c>
      <c r="AW10" s="34">
        <v>536.14368890936009</v>
      </c>
      <c r="AX10" s="34">
        <v>536.11009454589112</v>
      </c>
      <c r="AY10" s="34">
        <v>536.96002728196027</v>
      </c>
      <c r="AZ10" s="34">
        <v>538.4513364183689</v>
      </c>
      <c r="BA10" s="34">
        <v>538.84623417426906</v>
      </c>
      <c r="BB10" s="34">
        <v>539.83713998344399</v>
      </c>
      <c r="BC10" s="34">
        <v>540.26440998192584</v>
      </c>
      <c r="BD10" s="34">
        <v>541.1745830439886</v>
      </c>
      <c r="BE10" s="34">
        <v>542.55060037574435</v>
      </c>
      <c r="BF10" s="34">
        <v>543.97053121615454</v>
      </c>
    </row>
    <row r="11" spans="1:58" s="5" customFormat="1" ht="14" x14ac:dyDescent="0.25">
      <c r="A11" s="5" t="s">
        <v>37</v>
      </c>
      <c r="B11" s="68" t="s">
        <v>88</v>
      </c>
      <c r="C11" s="9">
        <v>4081</v>
      </c>
      <c r="D11" s="34">
        <v>4161.8533390128305</v>
      </c>
      <c r="E11" s="34">
        <v>3505.0584610551573</v>
      </c>
      <c r="F11" s="39">
        <v>3576.4477802830229</v>
      </c>
      <c r="G11" s="63">
        <v>280.32282262020749</v>
      </c>
      <c r="H11" s="63">
        <v>233.15434634229652</v>
      </c>
      <c r="I11" s="44">
        <f t="shared" si="8"/>
        <v>-0.16826484492779489</v>
      </c>
      <c r="J11" s="39" t="s">
        <v>61</v>
      </c>
      <c r="K11" s="9">
        <v>5</v>
      </c>
      <c r="L11" s="35">
        <v>188.4</v>
      </c>
      <c r="M11" s="49">
        <v>112</v>
      </c>
      <c r="N11" s="37"/>
      <c r="O11" s="35"/>
      <c r="P11" s="35"/>
      <c r="Q11" s="64"/>
      <c r="R11" s="56">
        <v>5023.8071872559376</v>
      </c>
      <c r="S11" s="56">
        <v>4304.0105147321165</v>
      </c>
      <c r="T11" s="57">
        <v>280.58532372401243</v>
      </c>
      <c r="U11" s="65">
        <f t="shared" si="11"/>
        <v>9.3642430306362101E-4</v>
      </c>
      <c r="V11" s="35">
        <f t="shared" si="1"/>
        <v>300.39999999999998</v>
      </c>
      <c r="W11" s="35">
        <f t="shared" si="2"/>
        <v>727.56273444909357</v>
      </c>
      <c r="Y11" s="9">
        <v>123</v>
      </c>
      <c r="Z11" s="35">
        <v>113.8</v>
      </c>
      <c r="AA11" s="9"/>
      <c r="AB11" s="9">
        <v>225</v>
      </c>
      <c r="AC11" s="9">
        <v>123</v>
      </c>
      <c r="AD11" s="61">
        <f t="shared" si="9"/>
        <v>0.54666666666666663</v>
      </c>
      <c r="AE11" s="61">
        <f t="shared" si="10"/>
        <v>0.45333333333333337</v>
      </c>
      <c r="AF11" s="5" t="str">
        <f t="shared" si="3"/>
        <v/>
      </c>
      <c r="AG11" s="5" t="str">
        <f t="shared" si="4"/>
        <v/>
      </c>
      <c r="AH11" s="5" t="str">
        <f t="shared" si="5"/>
        <v/>
      </c>
      <c r="AI11" s="34">
        <v>4081</v>
      </c>
      <c r="AJ11" s="34">
        <v>4060.7734523377121</v>
      </c>
      <c r="AK11" s="34">
        <v>4056.561435647011</v>
      </c>
      <c r="AL11" s="34">
        <v>4059.4332601157189</v>
      </c>
      <c r="AM11" s="34">
        <v>4068.7247768123625</v>
      </c>
      <c r="AN11" s="34">
        <v>4078.2618826643989</v>
      </c>
      <c r="AO11" s="34">
        <v>4091.4104810612639</v>
      </c>
      <c r="AP11" s="34">
        <v>4105.5425214132611</v>
      </c>
      <c r="AQ11" s="34">
        <v>4121.7300069191551</v>
      </c>
      <c r="AR11" s="34">
        <v>4141.0063487125235</v>
      </c>
      <c r="AS11" s="34">
        <v>4161.8533390128305</v>
      </c>
      <c r="AT11" s="9" t="str">
        <f t="shared" si="6"/>
        <v/>
      </c>
      <c r="AU11" s="9" t="str">
        <f t="shared" si="7"/>
        <v/>
      </c>
      <c r="AV11" s="34">
        <v>3505.0584610551573</v>
      </c>
      <c r="AW11" s="34">
        <v>3487.1849606891619</v>
      </c>
      <c r="AX11" s="34">
        <v>3482.5635942148083</v>
      </c>
      <c r="AY11" s="34">
        <v>3484.8408456350749</v>
      </c>
      <c r="AZ11" s="34">
        <v>3489.6714655239757</v>
      </c>
      <c r="BA11" s="34">
        <v>3499.7158307931836</v>
      </c>
      <c r="BB11" s="34">
        <v>3508.2340874437896</v>
      </c>
      <c r="BC11" s="34">
        <v>3519.450170266517</v>
      </c>
      <c r="BD11" s="34">
        <v>3535.5453584026968</v>
      </c>
      <c r="BE11" s="34">
        <v>3554.1291953984091</v>
      </c>
      <c r="BF11" s="34">
        <v>3576.4477802830229</v>
      </c>
    </row>
    <row r="12" spans="1:58" s="5" customFormat="1" ht="14" x14ac:dyDescent="0.25">
      <c r="A12" s="5" t="s">
        <v>37</v>
      </c>
      <c r="B12" s="68" t="s">
        <v>87</v>
      </c>
      <c r="C12" s="9">
        <v>5526</v>
      </c>
      <c r="D12" s="34">
        <v>5622.5144921848705</v>
      </c>
      <c r="E12" s="34">
        <v>4932.8394131133027</v>
      </c>
      <c r="F12" s="39">
        <v>5038.2158271880262</v>
      </c>
      <c r="G12" s="63">
        <v>394.51195555804128</v>
      </c>
      <c r="H12" s="63">
        <v>328.44934138154207</v>
      </c>
      <c r="I12" s="44">
        <f t="shared" ref="I12:I31" si="12">(H12-G12)/G12</f>
        <v>-0.16745402324513323</v>
      </c>
      <c r="J12" s="39" t="s">
        <v>61</v>
      </c>
      <c r="K12" s="9">
        <v>3</v>
      </c>
      <c r="L12" s="35">
        <v>320.33333333333331</v>
      </c>
      <c r="M12" s="49">
        <v>166</v>
      </c>
      <c r="N12" s="37"/>
      <c r="O12" s="35"/>
      <c r="P12" s="35"/>
      <c r="Q12" s="64"/>
      <c r="R12" s="56">
        <v>6732.1087834618447</v>
      </c>
      <c r="S12" s="56">
        <v>6055.8775016836298</v>
      </c>
      <c r="T12" s="57">
        <v>394.79233227398919</v>
      </c>
      <c r="U12" s="65">
        <f t="shared" si="11"/>
        <v>7.10692570903948E-4</v>
      </c>
      <c r="V12" s="35">
        <f t="shared" si="1"/>
        <v>486.33333333333331</v>
      </c>
      <c r="W12" s="35">
        <f t="shared" si="2"/>
        <v>1017.6616744956036</v>
      </c>
      <c r="Y12" s="9">
        <v>160</v>
      </c>
      <c r="Z12" s="35">
        <v>158.33333333333334</v>
      </c>
      <c r="AA12" s="9"/>
      <c r="AB12" s="9">
        <v>320</v>
      </c>
      <c r="AC12" s="9">
        <v>160</v>
      </c>
      <c r="AD12" s="61">
        <f t="shared" si="9"/>
        <v>0.5</v>
      </c>
      <c r="AE12" s="61">
        <f t="shared" si="10"/>
        <v>0.5</v>
      </c>
      <c r="AF12" s="5" t="str">
        <f t="shared" si="3"/>
        <v/>
      </c>
      <c r="AG12" s="5" t="str">
        <f t="shared" si="4"/>
        <v/>
      </c>
      <c r="AH12" s="5" t="str">
        <f t="shared" si="5"/>
        <v/>
      </c>
      <c r="AI12" s="34">
        <v>5526</v>
      </c>
      <c r="AJ12" s="34">
        <v>5510.5294468755383</v>
      </c>
      <c r="AK12" s="34">
        <v>5508.9810462578826</v>
      </c>
      <c r="AL12" s="34">
        <v>5513.6487409159317</v>
      </c>
      <c r="AM12" s="34">
        <v>5523.9845085553952</v>
      </c>
      <c r="AN12" s="34">
        <v>5535.1176158132121</v>
      </c>
      <c r="AO12" s="34">
        <v>5549.4382363724417</v>
      </c>
      <c r="AP12" s="34">
        <v>5564.6197849603423</v>
      </c>
      <c r="AQ12" s="34">
        <v>5581.9885208238657</v>
      </c>
      <c r="AR12" s="34">
        <v>5601.7060158967806</v>
      </c>
      <c r="AS12" s="34">
        <v>5622.5144921848705</v>
      </c>
      <c r="AT12" s="9" t="str">
        <f t="shared" si="6"/>
        <v/>
      </c>
      <c r="AU12" s="9" t="str">
        <f t="shared" si="7"/>
        <v/>
      </c>
      <c r="AV12" s="34">
        <v>4932.8394131133027</v>
      </c>
      <c r="AW12" s="34">
        <v>4918.7091742119528</v>
      </c>
      <c r="AX12" s="34">
        <v>4921.0870003093505</v>
      </c>
      <c r="AY12" s="34">
        <v>4928.7530309248914</v>
      </c>
      <c r="AZ12" s="34">
        <v>4940.0037518238378</v>
      </c>
      <c r="BA12" s="34">
        <v>4953.1543094476056</v>
      </c>
      <c r="BB12" s="34">
        <v>4963.8414873897764</v>
      </c>
      <c r="BC12" s="34">
        <v>4977.7811806220525</v>
      </c>
      <c r="BD12" s="34">
        <v>4995.6402302975912</v>
      </c>
      <c r="BE12" s="34">
        <v>5016.167718175232</v>
      </c>
      <c r="BF12" s="34">
        <v>5038.2158271880262</v>
      </c>
    </row>
    <row r="13" spans="1:58" s="15" customFormat="1" ht="14" x14ac:dyDescent="0.25">
      <c r="A13" s="15" t="s">
        <v>37</v>
      </c>
      <c r="B13" s="12" t="s">
        <v>86</v>
      </c>
      <c r="C13" s="72">
        <v>8184</v>
      </c>
      <c r="D13" s="73">
        <v>8560.3109343613469</v>
      </c>
      <c r="E13" s="73">
        <v>10937.945836689825</v>
      </c>
      <c r="F13" s="74">
        <v>11280.850648284659</v>
      </c>
      <c r="G13" s="75">
        <v>874.78023110770255</v>
      </c>
      <c r="H13" s="76">
        <v>735.41668176621374</v>
      </c>
      <c r="I13" s="92">
        <f t="shared" si="12"/>
        <v>-0.1593126414905579</v>
      </c>
      <c r="J13" s="74" t="s">
        <v>61</v>
      </c>
      <c r="K13" s="72">
        <v>5</v>
      </c>
      <c r="L13" s="76">
        <v>1221.5999999999999</v>
      </c>
      <c r="M13" s="77">
        <v>303</v>
      </c>
      <c r="N13" s="78"/>
      <c r="O13" s="76"/>
      <c r="P13" s="76"/>
      <c r="Q13" s="79"/>
      <c r="R13" s="80">
        <v>10111.239824820184</v>
      </c>
      <c r="S13" s="80">
        <v>13421.141255457722</v>
      </c>
      <c r="T13" s="81">
        <v>874.94564686087608</v>
      </c>
      <c r="U13" s="82">
        <f t="shared" si="11"/>
        <v>1.8909406876299606E-4</v>
      </c>
      <c r="V13" s="76">
        <f t="shared" si="1"/>
        <v>1524.6</v>
      </c>
      <c r="W13" s="76">
        <f t="shared" si="2"/>
        <v>2140.2906071730631</v>
      </c>
      <c r="Y13" s="72">
        <v>535</v>
      </c>
      <c r="Z13" s="76">
        <v>542.4</v>
      </c>
      <c r="AA13" s="72"/>
      <c r="AB13" s="72">
        <v>1287</v>
      </c>
      <c r="AC13" s="72">
        <v>535</v>
      </c>
      <c r="AD13" s="83">
        <f t="shared" si="9"/>
        <v>0.41569541569541568</v>
      </c>
      <c r="AE13" s="83">
        <f t="shared" si="10"/>
        <v>0.58430458430458432</v>
      </c>
      <c r="AF13" s="15" t="str">
        <f t="shared" si="3"/>
        <v/>
      </c>
      <c r="AG13" s="15" t="str">
        <f t="shared" si="4"/>
        <v/>
      </c>
      <c r="AH13" s="15" t="str">
        <f t="shared" si="5"/>
        <v/>
      </c>
      <c r="AI13" s="73">
        <v>8184</v>
      </c>
      <c r="AJ13" s="73">
        <v>8269.873104767481</v>
      </c>
      <c r="AK13" s="73">
        <v>8334.6119194729617</v>
      </c>
      <c r="AL13" s="73">
        <v>8387.0603654882343</v>
      </c>
      <c r="AM13" s="73">
        <v>8425.1729135280402</v>
      </c>
      <c r="AN13" s="73">
        <v>8457.1282441308249</v>
      </c>
      <c r="AO13" s="73">
        <v>8483.0713429466741</v>
      </c>
      <c r="AP13" s="73">
        <v>8504.8078272075018</v>
      </c>
      <c r="AQ13" s="73">
        <v>8525.1435004123014</v>
      </c>
      <c r="AR13" s="73">
        <v>8542.9977072490183</v>
      </c>
      <c r="AS13" s="73">
        <v>8560.3109343613469</v>
      </c>
      <c r="AT13" s="72" t="str">
        <f t="shared" si="6"/>
        <v/>
      </c>
      <c r="AU13" s="72" t="str">
        <f t="shared" si="7"/>
        <v/>
      </c>
      <c r="AV13" s="73">
        <v>10937.945836689825</v>
      </c>
      <c r="AW13" s="73">
        <v>11031.528570365652</v>
      </c>
      <c r="AX13" s="73">
        <v>11076.847005939648</v>
      </c>
      <c r="AY13" s="73">
        <v>11107.387677265058</v>
      </c>
      <c r="AZ13" s="73">
        <v>11137.319057243316</v>
      </c>
      <c r="BA13" s="73">
        <v>11162.589105160505</v>
      </c>
      <c r="BB13" s="73">
        <v>11191.477904555812</v>
      </c>
      <c r="BC13" s="73">
        <v>11218.354347856362</v>
      </c>
      <c r="BD13" s="73">
        <v>11240.664026452581</v>
      </c>
      <c r="BE13" s="73">
        <v>11261.632496777605</v>
      </c>
      <c r="BF13" s="73">
        <v>11280.850648284659</v>
      </c>
    </row>
    <row r="14" spans="1:58" s="5" customFormat="1" ht="14" x14ac:dyDescent="0.25">
      <c r="A14" s="5" t="s">
        <v>37</v>
      </c>
      <c r="B14" s="70" t="s">
        <v>104</v>
      </c>
      <c r="C14" s="9">
        <v>244</v>
      </c>
      <c r="D14" s="34">
        <v>247.28176802206175</v>
      </c>
      <c r="E14" s="34">
        <v>266.18361798377128</v>
      </c>
      <c r="F14" s="39">
        <v>272.68647394357367</v>
      </c>
      <c r="G14" s="63">
        <v>21.288473204525982</v>
      </c>
      <c r="H14" s="63">
        <v>17.776867018499662</v>
      </c>
      <c r="I14" s="44">
        <f t="shared" si="12"/>
        <v>-0.16495340705221379</v>
      </c>
      <c r="J14" s="36" t="s">
        <v>61</v>
      </c>
      <c r="K14" s="9">
        <v>5</v>
      </c>
      <c r="L14" s="35">
        <v>28.2</v>
      </c>
      <c r="M14" s="49">
        <v>15</v>
      </c>
      <c r="N14" s="37"/>
      <c r="O14" s="35"/>
      <c r="P14" s="35"/>
      <c r="Q14" s="64"/>
      <c r="R14" s="56">
        <v>296.22287798960298</v>
      </c>
      <c r="S14" s="56">
        <v>326.9230613412978</v>
      </c>
      <c r="T14" s="57">
        <v>21.312636826818373</v>
      </c>
      <c r="U14" s="65">
        <f t="shared" si="11"/>
        <v>1.1350566130432505E-3</v>
      </c>
      <c r="V14" s="35">
        <f t="shared" si="1"/>
        <v>43.2</v>
      </c>
      <c r="W14" s="35">
        <f t="shared" si="2"/>
        <v>54.236587397724122</v>
      </c>
      <c r="Y14" s="9">
        <v>8</v>
      </c>
      <c r="Z14" s="35">
        <v>9.4</v>
      </c>
      <c r="AA14" s="9"/>
      <c r="AB14" s="9">
        <v>26</v>
      </c>
      <c r="AC14" s="9">
        <v>8</v>
      </c>
      <c r="AD14" s="61">
        <f t="shared" si="9"/>
        <v>0.30769230769230771</v>
      </c>
      <c r="AE14" s="61">
        <f t="shared" si="10"/>
        <v>0.69230769230769229</v>
      </c>
      <c r="AF14" s="5" t="str">
        <f t="shared" si="3"/>
        <v/>
      </c>
      <c r="AG14" s="5" t="str">
        <f t="shared" si="4"/>
        <v/>
      </c>
      <c r="AH14" s="5" t="str">
        <f t="shared" si="5"/>
        <v/>
      </c>
      <c r="AI14" s="34">
        <v>244</v>
      </c>
      <c r="AJ14" s="34">
        <v>244.93250113477046</v>
      </c>
      <c r="AK14" s="34">
        <v>245.63737929055509</v>
      </c>
      <c r="AL14" s="34">
        <v>246.44323585564862</v>
      </c>
      <c r="AM14" s="34">
        <v>246.7507995118707</v>
      </c>
      <c r="AN14" s="34">
        <v>247.42107388655009</v>
      </c>
      <c r="AO14" s="34">
        <v>248.14509240113281</v>
      </c>
      <c r="AP14" s="34">
        <v>248.09182436218572</v>
      </c>
      <c r="AQ14" s="34">
        <v>247.79535483244717</v>
      </c>
      <c r="AR14" s="34">
        <v>247.57561085680004</v>
      </c>
      <c r="AS14" s="34">
        <v>247.28176802206175</v>
      </c>
      <c r="AT14" s="9" t="str">
        <f t="shared" si="6"/>
        <v/>
      </c>
      <c r="AU14" s="9" t="str">
        <f t="shared" si="7"/>
        <v/>
      </c>
      <c r="AV14" s="34">
        <v>266.18361798377128</v>
      </c>
      <c r="AW14" s="34">
        <v>268.65033462276313</v>
      </c>
      <c r="AX14" s="34">
        <v>271.00099298547735</v>
      </c>
      <c r="AY14" s="34">
        <v>272.0095272034705</v>
      </c>
      <c r="AZ14" s="34">
        <v>272.81482154652343</v>
      </c>
      <c r="BA14" s="34">
        <v>273.55862121619509</v>
      </c>
      <c r="BB14" s="34">
        <v>273.81988035170855</v>
      </c>
      <c r="BC14" s="34">
        <v>273.60916580503789</v>
      </c>
      <c r="BD14" s="34">
        <v>272.97993588419268</v>
      </c>
      <c r="BE14" s="34">
        <v>272.92060023270494</v>
      </c>
      <c r="BF14" s="34">
        <v>272.68647394357367</v>
      </c>
    </row>
    <row r="15" spans="1:58" s="5" customFormat="1" ht="14" x14ac:dyDescent="0.25">
      <c r="A15" s="5" t="s">
        <v>37</v>
      </c>
      <c r="B15" s="6" t="s">
        <v>6</v>
      </c>
      <c r="C15" s="9">
        <v>38</v>
      </c>
      <c r="D15" s="34">
        <v>38.648067247788831</v>
      </c>
      <c r="E15" s="34">
        <v>45.2</v>
      </c>
      <c r="F15" s="39">
        <v>46.91275519360498</v>
      </c>
      <c r="G15" s="63">
        <v>3.6149444362246226</v>
      </c>
      <c r="H15" s="63">
        <v>3.0583174826658786</v>
      </c>
      <c r="I15" s="44">
        <f t="shared" si="12"/>
        <v>-0.15397939397930951</v>
      </c>
      <c r="J15" s="36" t="s">
        <v>61</v>
      </c>
      <c r="K15" s="9">
        <v>5</v>
      </c>
      <c r="L15" s="35">
        <v>1.8</v>
      </c>
      <c r="M15" s="49">
        <v>0.9</v>
      </c>
      <c r="N15" s="37"/>
      <c r="O15" s="35"/>
      <c r="P15" s="35"/>
      <c r="Q15" s="64"/>
      <c r="R15" s="56">
        <v>45.435268663807548</v>
      </c>
      <c r="S15" s="56">
        <v>55.64260939447778</v>
      </c>
      <c r="T15" s="57">
        <v>3.6274306292604517</v>
      </c>
      <c r="U15" s="65">
        <f t="shared" si="11"/>
        <v>3.454048397177889E-3</v>
      </c>
      <c r="V15" s="35">
        <f t="shared" si="1"/>
        <v>2.7</v>
      </c>
      <c r="W15" s="35">
        <f t="shared" si="2"/>
        <v>8.7298542008728006</v>
      </c>
      <c r="Y15" s="9">
        <v>2</v>
      </c>
      <c r="Z15" s="35">
        <v>0.8</v>
      </c>
      <c r="AA15" s="9"/>
      <c r="AB15" s="9">
        <v>5</v>
      </c>
      <c r="AC15" s="9">
        <v>2</v>
      </c>
      <c r="AD15" s="61">
        <f t="shared" si="9"/>
        <v>0.4</v>
      </c>
      <c r="AE15" s="61">
        <f t="shared" si="10"/>
        <v>0.6</v>
      </c>
      <c r="AF15" s="5" t="str">
        <f t="shared" si="3"/>
        <v/>
      </c>
      <c r="AG15" s="5" t="str">
        <f t="shared" si="4"/>
        <v/>
      </c>
      <c r="AH15" s="5" t="str">
        <f t="shared" si="5"/>
        <v/>
      </c>
      <c r="AI15" s="34">
        <v>38</v>
      </c>
      <c r="AJ15" s="34">
        <v>37.723715651135009</v>
      </c>
      <c r="AK15" s="34">
        <v>37.556169966841239</v>
      </c>
      <c r="AL15" s="34">
        <v>37.571255663789856</v>
      </c>
      <c r="AM15" s="34">
        <v>37.688530997385399</v>
      </c>
      <c r="AN15" s="34">
        <v>37.657445177414608</v>
      </c>
      <c r="AO15" s="34">
        <v>37.457087030687603</v>
      </c>
      <c r="AP15" s="34">
        <v>37.491979953914054</v>
      </c>
      <c r="AQ15" s="34">
        <v>37.677726623199149</v>
      </c>
      <c r="AR15" s="34">
        <v>38.171587235166363</v>
      </c>
      <c r="AS15" s="34">
        <v>38.648067247788831</v>
      </c>
      <c r="AT15" s="9" t="str">
        <f t="shared" si="6"/>
        <v/>
      </c>
      <c r="AU15" s="9" t="str">
        <f t="shared" si="7"/>
        <v/>
      </c>
      <c r="AV15" s="34">
        <v>45.2</v>
      </c>
      <c r="AW15" s="34">
        <v>45.878771348921887</v>
      </c>
      <c r="AX15" s="34">
        <v>46.373611927851982</v>
      </c>
      <c r="AY15" s="34">
        <v>45.952534446523117</v>
      </c>
      <c r="AZ15" s="34">
        <v>47.068865653390539</v>
      </c>
      <c r="BA15" s="34">
        <v>46.420543360004146</v>
      </c>
      <c r="BB15" s="34">
        <v>45.971483220980716</v>
      </c>
      <c r="BC15" s="34">
        <v>45.631576507583873</v>
      </c>
      <c r="BD15" s="34">
        <v>46.118927619901562</v>
      </c>
      <c r="BE15" s="34">
        <v>46.054591417530993</v>
      </c>
      <c r="BF15" s="34">
        <v>46.91275519360498</v>
      </c>
    </row>
    <row r="16" spans="1:58" s="5" customFormat="1" ht="14" x14ac:dyDescent="0.25">
      <c r="A16" s="5" t="s">
        <v>37</v>
      </c>
      <c r="B16" s="70" t="s">
        <v>92</v>
      </c>
      <c r="C16" s="9">
        <v>325</v>
      </c>
      <c r="D16" s="34">
        <v>335.42173772456579</v>
      </c>
      <c r="E16" s="34">
        <v>313.09199999999998</v>
      </c>
      <c r="F16" s="39">
        <v>326.66528187346893</v>
      </c>
      <c r="G16" s="63">
        <v>25.040048305894675</v>
      </c>
      <c r="H16" s="63">
        <v>21.295831771351484</v>
      </c>
      <c r="I16" s="44">
        <f t="shared" si="12"/>
        <v>-0.14952912585483175</v>
      </c>
      <c r="J16" s="36" t="s">
        <v>61</v>
      </c>
      <c r="K16" s="9">
        <v>5</v>
      </c>
      <c r="L16" s="35">
        <v>24.6</v>
      </c>
      <c r="M16" s="49">
        <v>15</v>
      </c>
      <c r="N16" s="37"/>
      <c r="O16" s="35"/>
      <c r="P16" s="35"/>
      <c r="Q16" s="64"/>
      <c r="R16" s="56">
        <v>394.11268980293067</v>
      </c>
      <c r="S16" s="56">
        <v>384.24150543241564</v>
      </c>
      <c r="T16" s="57">
        <v>25.04931779811568</v>
      </c>
      <c r="U16" s="65">
        <f t="shared" si="11"/>
        <v>3.7018667487243029E-4</v>
      </c>
      <c r="V16" s="35">
        <f t="shared" si="1"/>
        <v>39.6</v>
      </c>
      <c r="W16" s="35">
        <f t="shared" si="2"/>
        <v>57.576223558946708</v>
      </c>
      <c r="Y16" s="9">
        <v>8</v>
      </c>
      <c r="Z16" s="35">
        <v>9.4</v>
      </c>
      <c r="AA16" s="9"/>
      <c r="AB16" s="9">
        <v>24</v>
      </c>
      <c r="AC16" s="9">
        <v>8</v>
      </c>
      <c r="AD16" s="61">
        <f t="shared" si="9"/>
        <v>0.33333333333333331</v>
      </c>
      <c r="AE16" s="61">
        <f t="shared" si="10"/>
        <v>0.66666666666666674</v>
      </c>
      <c r="AF16" s="5" t="str">
        <f t="shared" si="3"/>
        <v/>
      </c>
      <c r="AG16" s="5" t="str">
        <f t="shared" si="4"/>
        <v/>
      </c>
      <c r="AH16" s="5" t="str">
        <f t="shared" si="5"/>
        <v/>
      </c>
      <c r="AI16" s="34">
        <v>325</v>
      </c>
      <c r="AJ16" s="34">
        <v>327.17279323724802</v>
      </c>
      <c r="AK16" s="34">
        <v>329.34318412799678</v>
      </c>
      <c r="AL16" s="34">
        <v>331.14957240753699</v>
      </c>
      <c r="AM16" s="34">
        <v>332.04258377265586</v>
      </c>
      <c r="AN16" s="34">
        <v>333.21464947686007</v>
      </c>
      <c r="AO16" s="34">
        <v>334.57415361634503</v>
      </c>
      <c r="AP16" s="34">
        <v>335.05401107296973</v>
      </c>
      <c r="AQ16" s="34">
        <v>335.25096980296507</v>
      </c>
      <c r="AR16" s="34">
        <v>335.39166943200331</v>
      </c>
      <c r="AS16" s="34">
        <v>335.42173772456579</v>
      </c>
      <c r="AT16" s="9" t="str">
        <f t="shared" si="6"/>
        <v/>
      </c>
      <c r="AU16" s="9" t="str">
        <f t="shared" si="7"/>
        <v/>
      </c>
      <c r="AV16" s="34">
        <v>313.09199999999998</v>
      </c>
      <c r="AW16" s="34">
        <v>316.67968010711752</v>
      </c>
      <c r="AX16" s="34">
        <v>320.60103125204591</v>
      </c>
      <c r="AY16" s="34">
        <v>322.56506560052901</v>
      </c>
      <c r="AZ16" s="34">
        <v>323.81081176045018</v>
      </c>
      <c r="BA16" s="34">
        <v>325.22053709694256</v>
      </c>
      <c r="BB16" s="34">
        <v>326.17513190148981</v>
      </c>
      <c r="BC16" s="34">
        <v>326.44569195221777</v>
      </c>
      <c r="BD16" s="34">
        <v>326.46110877393534</v>
      </c>
      <c r="BE16" s="34">
        <v>326.76206621308182</v>
      </c>
      <c r="BF16" s="34">
        <v>326.66528187346893</v>
      </c>
    </row>
    <row r="17" spans="1:58" s="5" customFormat="1" ht="14" x14ac:dyDescent="0.25">
      <c r="A17" s="5" t="s">
        <v>37</v>
      </c>
      <c r="B17" s="6" t="s">
        <v>18</v>
      </c>
      <c r="C17" s="9">
        <v>21</v>
      </c>
      <c r="D17" s="34">
        <v>19.917654422201259</v>
      </c>
      <c r="E17" s="34">
        <v>18.425000000000001</v>
      </c>
      <c r="F17" s="39">
        <v>17.60879182652463</v>
      </c>
      <c r="G17" s="63">
        <v>0.45064490526673656</v>
      </c>
      <c r="H17" s="63">
        <v>0.38575292870364386</v>
      </c>
      <c r="I17" s="44">
        <f t="shared" si="12"/>
        <v>-0.14399802550676383</v>
      </c>
      <c r="J17" s="66" t="s">
        <v>62</v>
      </c>
      <c r="K17" s="9">
        <v>3</v>
      </c>
      <c r="L17" s="35">
        <v>0.66666666666666663</v>
      </c>
      <c r="M17" s="49">
        <v>0.4</v>
      </c>
      <c r="N17" s="37"/>
      <c r="O17" s="35"/>
      <c r="P17" s="35"/>
      <c r="Q17" s="64"/>
      <c r="R17" s="56">
        <v>23.517654422201261</v>
      </c>
      <c r="S17" s="56">
        <v>20.931020397953198</v>
      </c>
      <c r="T17" s="57">
        <v>0.45853244781415115</v>
      </c>
      <c r="U17" s="65">
        <f t="shared" si="11"/>
        <v>1.7502788681802439E-2</v>
      </c>
      <c r="V17" s="35">
        <f t="shared" si="1"/>
        <v>1.0666666666666667</v>
      </c>
      <c r="W17" s="35">
        <f t="shared" si="2"/>
        <v>3.3222285714285675</v>
      </c>
      <c r="Y17" s="9">
        <v>1</v>
      </c>
      <c r="Z17" s="35">
        <v>0.33333333333333331</v>
      </c>
      <c r="AA17" s="9"/>
      <c r="AB17" s="9">
        <v>1</v>
      </c>
      <c r="AC17" s="9">
        <v>1</v>
      </c>
      <c r="AD17" s="61">
        <f t="shared" si="9"/>
        <v>1</v>
      </c>
      <c r="AE17" s="61">
        <f t="shared" si="10"/>
        <v>0</v>
      </c>
      <c r="AF17" s="5" t="str">
        <f t="shared" si="3"/>
        <v/>
      </c>
      <c r="AG17" s="5" t="str">
        <f t="shared" si="4"/>
        <v/>
      </c>
      <c r="AH17" s="5" t="str">
        <f t="shared" si="5"/>
        <v/>
      </c>
      <c r="AI17" s="34">
        <v>21</v>
      </c>
      <c r="AJ17" s="34">
        <v>20.999999999999996</v>
      </c>
      <c r="AK17" s="34">
        <v>21.277777777777779</v>
      </c>
      <c r="AL17" s="34">
        <v>21.413888888888888</v>
      </c>
      <c r="AM17" s="34">
        <v>21.544598765432099</v>
      </c>
      <c r="AN17" s="34">
        <v>21.472505144032919</v>
      </c>
      <c r="AO17" s="34">
        <v>21.359263545953358</v>
      </c>
      <c r="AP17" s="34">
        <v>21.238999628486511</v>
      </c>
      <c r="AQ17" s="34">
        <v>21.017737982967528</v>
      </c>
      <c r="AR17" s="34">
        <v>20.586276684670779</v>
      </c>
      <c r="AS17" s="34">
        <v>19.917654422201259</v>
      </c>
      <c r="AT17" s="9" t="str">
        <f t="shared" si="6"/>
        <v/>
      </c>
      <c r="AU17" s="9" t="str">
        <f t="shared" si="7"/>
        <v/>
      </c>
      <c r="AV17" s="34">
        <v>18.425000000000001</v>
      </c>
      <c r="AW17" s="34">
        <v>18.395000000000003</v>
      </c>
      <c r="AX17" s="34">
        <v>18.400000000000002</v>
      </c>
      <c r="AY17" s="34">
        <v>18.22013888888889</v>
      </c>
      <c r="AZ17" s="34">
        <v>17.742437169312169</v>
      </c>
      <c r="BA17" s="34">
        <v>17.55257660934744</v>
      </c>
      <c r="BB17" s="34">
        <v>17.25683357216343</v>
      </c>
      <c r="BC17" s="34">
        <v>17.560773598251025</v>
      </c>
      <c r="BD17" s="34">
        <v>17.784357900683418</v>
      </c>
      <c r="BE17" s="34">
        <v>17.999419917664849</v>
      </c>
      <c r="BF17" s="34">
        <v>17.60879182652463</v>
      </c>
    </row>
    <row r="18" spans="1:58" s="5" customFormat="1" ht="14" x14ac:dyDescent="0.25">
      <c r="A18" s="5" t="s">
        <v>37</v>
      </c>
      <c r="B18" s="6" t="s">
        <v>11</v>
      </c>
      <c r="C18" s="9">
        <v>133</v>
      </c>
      <c r="D18" s="34">
        <v>138.56060206695761</v>
      </c>
      <c r="E18" s="34">
        <v>144.30262605042017</v>
      </c>
      <c r="F18" s="39">
        <v>151.63010605206742</v>
      </c>
      <c r="G18" s="63">
        <v>11.540840158707271</v>
      </c>
      <c r="H18" s="63">
        <v>9.8850089346432988</v>
      </c>
      <c r="I18" s="44">
        <f t="shared" si="12"/>
        <v>-0.14347579563474755</v>
      </c>
      <c r="J18" s="36" t="s">
        <v>61</v>
      </c>
      <c r="K18" s="9">
        <v>3</v>
      </c>
      <c r="L18" s="35">
        <v>6.666666666666667</v>
      </c>
      <c r="M18" s="49">
        <v>2.75</v>
      </c>
      <c r="N18" s="37"/>
      <c r="O18" s="35"/>
      <c r="P18" s="35"/>
      <c r="Q18" s="64"/>
      <c r="R18" s="56">
        <v>160.90047518345372</v>
      </c>
      <c r="S18" s="56">
        <v>177.31732400409504</v>
      </c>
      <c r="T18" s="57">
        <v>11.559599723854586</v>
      </c>
      <c r="U18" s="65">
        <f t="shared" si="11"/>
        <v>1.6254938886022252E-3</v>
      </c>
      <c r="V18" s="35">
        <f t="shared" si="1"/>
        <v>9.4166666666666679</v>
      </c>
      <c r="W18" s="35">
        <f t="shared" si="2"/>
        <v>25.687217952027623</v>
      </c>
      <c r="Y18" s="9">
        <v>1</v>
      </c>
      <c r="Z18" s="35">
        <v>2.6666666666666665</v>
      </c>
      <c r="AA18" s="9"/>
      <c r="AB18" s="9">
        <v>6</v>
      </c>
      <c r="AC18" s="9">
        <v>1</v>
      </c>
      <c r="AD18" s="61">
        <f t="shared" si="9"/>
        <v>0.16666666666666666</v>
      </c>
      <c r="AE18" s="61">
        <f t="shared" si="10"/>
        <v>0.83333333333333337</v>
      </c>
      <c r="AF18" s="5" t="str">
        <f t="shared" si="3"/>
        <v/>
      </c>
      <c r="AG18" s="5" t="str">
        <f t="shared" si="4"/>
        <v/>
      </c>
      <c r="AH18" s="5" t="str">
        <f t="shared" si="5"/>
        <v/>
      </c>
      <c r="AI18" s="34">
        <v>133</v>
      </c>
      <c r="AJ18" s="34">
        <v>132.50914808461977</v>
      </c>
      <c r="AK18" s="34">
        <v>132.69143130361394</v>
      </c>
      <c r="AL18" s="34">
        <v>132.6399295596074</v>
      </c>
      <c r="AM18" s="34">
        <v>132.92997427923694</v>
      </c>
      <c r="AN18" s="34">
        <v>133.54863226251061</v>
      </c>
      <c r="AO18" s="34">
        <v>134.72149414881787</v>
      </c>
      <c r="AP18" s="34">
        <v>135.73362374624875</v>
      </c>
      <c r="AQ18" s="34">
        <v>136.68442970200564</v>
      </c>
      <c r="AR18" s="34">
        <v>137.43595297930807</v>
      </c>
      <c r="AS18" s="34">
        <v>138.56060206695761</v>
      </c>
      <c r="AT18" s="9" t="str">
        <f t="shared" si="6"/>
        <v/>
      </c>
      <c r="AU18" s="9" t="str">
        <f t="shared" si="7"/>
        <v/>
      </c>
      <c r="AV18" s="34">
        <v>144.30262605042017</v>
      </c>
      <c r="AW18" s="34">
        <v>144.3291787125323</v>
      </c>
      <c r="AX18" s="34">
        <v>144.69039828350014</v>
      </c>
      <c r="AY18" s="34">
        <v>143.56260082774085</v>
      </c>
      <c r="AZ18" s="34">
        <v>145.01787391597549</v>
      </c>
      <c r="BA18" s="34">
        <v>145.59096820900373</v>
      </c>
      <c r="BB18" s="34">
        <v>146.57466022729901</v>
      </c>
      <c r="BC18" s="34">
        <v>147.72987968841591</v>
      </c>
      <c r="BD18" s="34">
        <v>148.75811877953575</v>
      </c>
      <c r="BE18" s="34">
        <v>150.37487654325855</v>
      </c>
      <c r="BF18" s="34">
        <v>151.63010605206742</v>
      </c>
    </row>
    <row r="19" spans="1:58" s="5" customFormat="1" ht="14" x14ac:dyDescent="0.25">
      <c r="A19" s="5" t="s">
        <v>37</v>
      </c>
      <c r="B19" s="6" t="s">
        <v>28</v>
      </c>
      <c r="C19" s="9">
        <v>41</v>
      </c>
      <c r="D19" s="34">
        <v>42.261804356312439</v>
      </c>
      <c r="E19" s="34">
        <v>42.358749999999993</v>
      </c>
      <c r="F19" s="39">
        <v>44.5132380926499</v>
      </c>
      <c r="G19" s="63">
        <v>3.3877107884497724</v>
      </c>
      <c r="H19" s="63">
        <v>2.9018891281699348</v>
      </c>
      <c r="I19" s="44">
        <f t="shared" si="12"/>
        <v>-0.14340706471645154</v>
      </c>
      <c r="J19" s="36" t="s">
        <v>61</v>
      </c>
      <c r="K19" s="9">
        <v>3</v>
      </c>
      <c r="L19" s="35">
        <v>2.6666666666666665</v>
      </c>
      <c r="M19" s="49">
        <v>1</v>
      </c>
      <c r="N19" s="37"/>
      <c r="O19" s="35"/>
      <c r="P19" s="35"/>
      <c r="Q19" s="64"/>
      <c r="R19" s="56">
        <v>49.654618164930056</v>
      </c>
      <c r="S19" s="56">
        <v>52.090943393509789</v>
      </c>
      <c r="T19" s="57">
        <v>3.3958918467156338</v>
      </c>
      <c r="U19" s="65">
        <f t="shared" si="11"/>
        <v>2.4149222813689697E-3</v>
      </c>
      <c r="V19" s="35">
        <f t="shared" si="1"/>
        <v>3.6666666666666665</v>
      </c>
      <c r="W19" s="35">
        <f t="shared" si="2"/>
        <v>7.5777053008598898</v>
      </c>
      <c r="Y19" s="9">
        <v>2</v>
      </c>
      <c r="Z19" s="35">
        <v>1.3333333333333333</v>
      </c>
      <c r="AA19" s="9"/>
      <c r="AB19" s="9">
        <v>5</v>
      </c>
      <c r="AC19" s="9">
        <v>2</v>
      </c>
      <c r="AD19" s="61">
        <f t="shared" ref="AD19" si="13">AC19/AB19</f>
        <v>0.4</v>
      </c>
      <c r="AE19" s="61">
        <f t="shared" ref="AE19" si="14">1-AD19</f>
        <v>0.6</v>
      </c>
      <c r="AF19" s="5" t="str">
        <f t="shared" si="3"/>
        <v/>
      </c>
      <c r="AG19" s="5" t="str">
        <f t="shared" si="4"/>
        <v/>
      </c>
      <c r="AH19" s="5" t="str">
        <f t="shared" si="5"/>
        <v/>
      </c>
      <c r="AI19" s="34">
        <v>41</v>
      </c>
      <c r="AJ19" s="34">
        <v>40.716886446886448</v>
      </c>
      <c r="AK19" s="34">
        <v>40.62520753532182</v>
      </c>
      <c r="AL19" s="34">
        <v>40.341922886820662</v>
      </c>
      <c r="AM19" s="34">
        <v>40.460706539171639</v>
      </c>
      <c r="AN19" s="34">
        <v>40.825973961768696</v>
      </c>
      <c r="AO19" s="34">
        <v>41.224840562725809</v>
      </c>
      <c r="AP19" s="34">
        <v>41.768641075251821</v>
      </c>
      <c r="AQ19" s="34">
        <v>41.966447221624648</v>
      </c>
      <c r="AR19" s="34">
        <v>42.287729459517841</v>
      </c>
      <c r="AS19" s="34">
        <v>42.261804356312439</v>
      </c>
      <c r="AT19" s="9" t="str">
        <f t="shared" si="6"/>
        <v/>
      </c>
      <c r="AU19" s="9" t="str">
        <f t="shared" si="7"/>
        <v/>
      </c>
      <c r="AV19" s="34">
        <v>42.358749999999993</v>
      </c>
      <c r="AW19" s="34">
        <v>42.744803266178266</v>
      </c>
      <c r="AX19" s="34">
        <v>42.047830933411824</v>
      </c>
      <c r="AY19" s="34">
        <v>42.317177774188281</v>
      </c>
      <c r="AZ19" s="34">
        <v>42.424176126371698</v>
      </c>
      <c r="BA19" s="34">
        <v>42.25990361916935</v>
      </c>
      <c r="BB19" s="34">
        <v>42.555749219540509</v>
      </c>
      <c r="BC19" s="34">
        <v>43.960609181395611</v>
      </c>
      <c r="BD19" s="34">
        <v>43.742599165024828</v>
      </c>
      <c r="BE19" s="34">
        <v>43.998070030891185</v>
      </c>
      <c r="BF19" s="34">
        <v>44.5132380926499</v>
      </c>
    </row>
    <row r="20" spans="1:58" s="5" customFormat="1" ht="14" x14ac:dyDescent="0.25">
      <c r="A20" s="5" t="s">
        <v>37</v>
      </c>
      <c r="B20" s="6" t="s">
        <v>5</v>
      </c>
      <c r="C20" s="9">
        <v>75</v>
      </c>
      <c r="D20" s="34">
        <v>79.069145157447778</v>
      </c>
      <c r="E20" s="34">
        <v>89.039772727272734</v>
      </c>
      <c r="F20" s="39">
        <v>94.069270191310935</v>
      </c>
      <c r="G20" s="63">
        <v>7.1211024562645893</v>
      </c>
      <c r="H20" s="63">
        <v>6.1325260565153101</v>
      </c>
      <c r="I20" s="44">
        <f t="shared" si="12"/>
        <v>-0.13882350462176077</v>
      </c>
      <c r="J20" s="36" t="s">
        <v>61</v>
      </c>
      <c r="K20" s="9">
        <v>3</v>
      </c>
      <c r="L20" s="35">
        <v>4.333333333333333</v>
      </c>
      <c r="M20" s="49">
        <v>2.1</v>
      </c>
      <c r="N20" s="37"/>
      <c r="O20" s="35"/>
      <c r="P20" s="35"/>
      <c r="Q20" s="64"/>
      <c r="R20" s="56">
        <v>92.092352621439673</v>
      </c>
      <c r="S20" s="56">
        <v>109.51775469302071</v>
      </c>
      <c r="T20" s="57">
        <v>7.1396374495104569</v>
      </c>
      <c r="U20" s="65">
        <f t="shared" si="11"/>
        <v>2.6028263684876318E-3</v>
      </c>
      <c r="V20" s="35">
        <f t="shared" si="1"/>
        <v>6.4333333333333336</v>
      </c>
      <c r="W20" s="35">
        <f t="shared" si="2"/>
        <v>15.448484501709771</v>
      </c>
      <c r="Y20" s="9">
        <v>3</v>
      </c>
      <c r="Z20" s="35">
        <v>2</v>
      </c>
      <c r="AA20" s="9"/>
      <c r="AB20" s="9">
        <v>7</v>
      </c>
      <c r="AC20" s="9">
        <v>3</v>
      </c>
      <c r="AD20" s="61">
        <f>AC20/AB20</f>
        <v>0.42857142857142855</v>
      </c>
      <c r="AE20" s="61">
        <f>1-AD20</f>
        <v>0.5714285714285714</v>
      </c>
      <c r="AF20" s="5" t="str">
        <f t="shared" si="3"/>
        <v/>
      </c>
      <c r="AG20" s="5" t="str">
        <f t="shared" si="4"/>
        <v/>
      </c>
      <c r="AH20" s="5" t="str">
        <f t="shared" si="5"/>
        <v/>
      </c>
      <c r="AI20" s="34">
        <v>75</v>
      </c>
      <c r="AJ20" s="34">
        <v>75.416089824154341</v>
      </c>
      <c r="AK20" s="34">
        <v>75.855502129577928</v>
      </c>
      <c r="AL20" s="34">
        <v>76.172592502684267</v>
      </c>
      <c r="AM20" s="34">
        <v>76.712067690214084</v>
      </c>
      <c r="AN20" s="34">
        <v>77.128782582898026</v>
      </c>
      <c r="AO20" s="34">
        <v>77.724514158697374</v>
      </c>
      <c r="AP20" s="34">
        <v>78.275015184682047</v>
      </c>
      <c r="AQ20" s="34">
        <v>78.676248909043323</v>
      </c>
      <c r="AR20" s="34">
        <v>78.983081382422995</v>
      </c>
      <c r="AS20" s="34">
        <v>79.069145157447778</v>
      </c>
      <c r="AT20" s="9" t="str">
        <f t="shared" si="6"/>
        <v/>
      </c>
      <c r="AU20" s="9" t="str">
        <f t="shared" si="7"/>
        <v/>
      </c>
      <c r="AV20" s="34">
        <v>89.039772727272734</v>
      </c>
      <c r="AW20" s="34">
        <v>89.649573815428155</v>
      </c>
      <c r="AX20" s="34">
        <v>89.665905361208615</v>
      </c>
      <c r="AY20" s="34">
        <v>89.950281775792803</v>
      </c>
      <c r="AZ20" s="34">
        <v>90.730359503498605</v>
      </c>
      <c r="BA20" s="34">
        <v>91.039537169796873</v>
      </c>
      <c r="BB20" s="34">
        <v>92.06904568852741</v>
      </c>
      <c r="BC20" s="34">
        <v>92.869743879198523</v>
      </c>
      <c r="BD20" s="34">
        <v>93.374519008935835</v>
      </c>
      <c r="BE20" s="34">
        <v>93.718958965629909</v>
      </c>
      <c r="BF20" s="34">
        <v>94.069270191310935</v>
      </c>
    </row>
    <row r="21" spans="1:58" s="5" customFormat="1" ht="14" x14ac:dyDescent="0.25">
      <c r="A21" s="5" t="s">
        <v>37</v>
      </c>
      <c r="B21" s="6" t="s">
        <v>20</v>
      </c>
      <c r="C21" s="9">
        <v>734</v>
      </c>
      <c r="D21" s="34">
        <v>721.87726049825176</v>
      </c>
      <c r="E21" s="34">
        <v>723.77942594718718</v>
      </c>
      <c r="F21" s="39">
        <v>716.13217306103695</v>
      </c>
      <c r="G21" s="63">
        <v>17.702442922115775</v>
      </c>
      <c r="H21" s="63">
        <v>15.688190639012285</v>
      </c>
      <c r="I21" s="44">
        <f t="shared" si="12"/>
        <v>-0.11378385977378702</v>
      </c>
      <c r="J21" s="66" t="s">
        <v>62</v>
      </c>
      <c r="K21" s="9">
        <v>5</v>
      </c>
      <c r="L21" s="35">
        <v>38.200000000000003</v>
      </c>
      <c r="M21" s="49">
        <v>12.5</v>
      </c>
      <c r="N21" s="37"/>
      <c r="O21" s="35"/>
      <c r="P21" s="35"/>
      <c r="Q21" s="64"/>
      <c r="R21" s="56">
        <v>815.73535688943446</v>
      </c>
      <c r="S21" s="56">
        <v>810.25032791165381</v>
      </c>
      <c r="T21" s="57">
        <v>17.750021696786462</v>
      </c>
      <c r="U21" s="65">
        <f t="shared" si="11"/>
        <v>2.6876954146959342E-3</v>
      </c>
      <c r="V21" s="35">
        <f t="shared" si="1"/>
        <v>50.7</v>
      </c>
      <c r="W21" s="35">
        <f t="shared" si="2"/>
        <v>94.118154850616861</v>
      </c>
      <c r="Y21" s="9">
        <v>17</v>
      </c>
      <c r="Z21" s="35">
        <v>11.4</v>
      </c>
      <c r="AA21" s="9"/>
      <c r="AB21" s="9">
        <v>50</v>
      </c>
      <c r="AC21" s="9">
        <v>17</v>
      </c>
      <c r="AD21" s="61">
        <f>AC21/AB21</f>
        <v>0.34</v>
      </c>
      <c r="AE21" s="61">
        <f>1-AD21</f>
        <v>0.65999999999999992</v>
      </c>
      <c r="AF21" s="5" t="str">
        <f t="shared" si="3"/>
        <v/>
      </c>
      <c r="AG21" s="5" t="str">
        <f t="shared" si="4"/>
        <v/>
      </c>
      <c r="AH21" s="5" t="str">
        <f t="shared" si="5"/>
        <v/>
      </c>
      <c r="AI21" s="34">
        <v>734</v>
      </c>
      <c r="AJ21" s="34">
        <v>725.53356410869822</v>
      </c>
      <c r="AK21" s="34">
        <v>721.26135260657168</v>
      </c>
      <c r="AL21" s="34">
        <v>719.8372442040644</v>
      </c>
      <c r="AM21" s="34">
        <v>718.74317192115132</v>
      </c>
      <c r="AN21" s="34">
        <v>719.23586851583116</v>
      </c>
      <c r="AO21" s="34">
        <v>719.00141241538586</v>
      </c>
      <c r="AP21" s="34">
        <v>719.17373886545442</v>
      </c>
      <c r="AQ21" s="34">
        <v>719.84157308827434</v>
      </c>
      <c r="AR21" s="34">
        <v>720.52842914780069</v>
      </c>
      <c r="AS21" s="34">
        <v>721.87726049825176</v>
      </c>
      <c r="AT21" s="9" t="str">
        <f t="shared" si="6"/>
        <v/>
      </c>
      <c r="AU21" s="9" t="str">
        <f t="shared" si="7"/>
        <v/>
      </c>
      <c r="AV21" s="34">
        <v>723.77942594718718</v>
      </c>
      <c r="AW21" s="34">
        <v>716.43972925565936</v>
      </c>
      <c r="AX21" s="34">
        <v>714.52841199339798</v>
      </c>
      <c r="AY21" s="34">
        <v>713.90070766567737</v>
      </c>
      <c r="AZ21" s="34">
        <v>712.95323746097768</v>
      </c>
      <c r="BA21" s="34">
        <v>713.4040866922727</v>
      </c>
      <c r="BB21" s="34">
        <v>713.85004164783231</v>
      </c>
      <c r="BC21" s="34">
        <v>714.05614369761327</v>
      </c>
      <c r="BD21" s="34">
        <v>713.85931500196955</v>
      </c>
      <c r="BE21" s="34">
        <v>715.14413202542073</v>
      </c>
      <c r="BF21" s="34">
        <v>716.13217306103695</v>
      </c>
    </row>
    <row r="22" spans="1:58" s="5" customFormat="1" ht="14" x14ac:dyDescent="0.25">
      <c r="A22" s="5" t="s">
        <v>37</v>
      </c>
      <c r="B22" s="6" t="s">
        <v>15</v>
      </c>
      <c r="C22" s="9">
        <v>25</v>
      </c>
      <c r="D22" s="34">
        <v>26.932845107169722</v>
      </c>
      <c r="E22" s="34">
        <v>36.112499999999997</v>
      </c>
      <c r="F22" s="39">
        <v>39.46161763942699</v>
      </c>
      <c r="G22" s="63">
        <v>2.8881566582557894</v>
      </c>
      <c r="H22" s="63">
        <v>2.5725659177951545</v>
      </c>
      <c r="I22" s="44">
        <f t="shared" si="12"/>
        <v>-0.10927064484487689</v>
      </c>
      <c r="J22" s="36" t="s">
        <v>61</v>
      </c>
      <c r="K22" s="9">
        <v>3</v>
      </c>
      <c r="L22" s="35">
        <v>1.3333333333333333</v>
      </c>
      <c r="M22" s="49">
        <v>0.45</v>
      </c>
      <c r="N22" s="37"/>
      <c r="O22" s="35"/>
      <c r="P22" s="35"/>
      <c r="Q22" s="64"/>
      <c r="R22" s="56">
        <v>30.61392567236247</v>
      </c>
      <c r="S22" s="56">
        <v>44.709937854625927</v>
      </c>
      <c r="T22" s="57">
        <v>2.9147123000003865</v>
      </c>
      <c r="U22" s="65">
        <f t="shared" si="11"/>
        <v>9.1946680484549237E-3</v>
      </c>
      <c r="V22" s="35">
        <f t="shared" si="1"/>
        <v>1.7833333333333332</v>
      </c>
      <c r="W22" s="35">
        <f t="shared" si="2"/>
        <v>5.2483202151989374</v>
      </c>
      <c r="Y22" s="9">
        <v>0</v>
      </c>
      <c r="Z22" s="35">
        <v>0</v>
      </c>
      <c r="AA22" s="9"/>
      <c r="AB22" s="9">
        <v>1</v>
      </c>
      <c r="AC22" s="9">
        <v>0</v>
      </c>
      <c r="AD22" s="61">
        <f>AC22/AB22</f>
        <v>0</v>
      </c>
      <c r="AE22" s="61">
        <f>1-AD22</f>
        <v>1</v>
      </c>
      <c r="AF22" s="5" t="str">
        <f t="shared" si="3"/>
        <v/>
      </c>
      <c r="AG22" s="5" t="str">
        <f t="shared" si="4"/>
        <v/>
      </c>
      <c r="AH22" s="5" t="str">
        <f t="shared" si="5"/>
        <v/>
      </c>
      <c r="AI22" s="34">
        <v>25</v>
      </c>
      <c r="AJ22" s="34">
        <v>25.672619047619047</v>
      </c>
      <c r="AK22" s="34">
        <v>25.327062074829932</v>
      </c>
      <c r="AL22" s="34">
        <v>26.033149883837464</v>
      </c>
      <c r="AM22" s="34">
        <v>26.745724467391788</v>
      </c>
      <c r="AN22" s="34">
        <v>27.474829571021218</v>
      </c>
      <c r="AO22" s="34">
        <v>27.312543762476597</v>
      </c>
      <c r="AP22" s="34">
        <v>27.212621269558774</v>
      </c>
      <c r="AQ22" s="34">
        <v>27.159053626881082</v>
      </c>
      <c r="AR22" s="34">
        <v>27.029732249122432</v>
      </c>
      <c r="AS22" s="34">
        <v>26.932845107169722</v>
      </c>
      <c r="AT22" s="9" t="str">
        <f t="shared" si="6"/>
        <v/>
      </c>
      <c r="AU22" s="9" t="str">
        <f t="shared" si="7"/>
        <v/>
      </c>
      <c r="AV22" s="34">
        <v>36.112499999999997</v>
      </c>
      <c r="AW22" s="34">
        <v>36.159021577380955</v>
      </c>
      <c r="AX22" s="34">
        <v>37.538347583173888</v>
      </c>
      <c r="AY22" s="34">
        <v>38.366164532986751</v>
      </c>
      <c r="AZ22" s="34">
        <v>39.393089169056474</v>
      </c>
      <c r="BA22" s="34">
        <v>38.384332156272244</v>
      </c>
      <c r="BB22" s="34">
        <v>38.060127601859989</v>
      </c>
      <c r="BC22" s="34">
        <v>37.910019125924087</v>
      </c>
      <c r="BD22" s="34">
        <v>37.551282370195381</v>
      </c>
      <c r="BE22" s="34">
        <v>37.252003718389147</v>
      </c>
      <c r="BF22" s="34">
        <v>39.46161763942699</v>
      </c>
    </row>
    <row r="23" spans="1:58" s="5" customFormat="1" ht="14" x14ac:dyDescent="0.25">
      <c r="A23" s="5" t="s">
        <v>37</v>
      </c>
      <c r="B23" s="6" t="s">
        <v>14</v>
      </c>
      <c r="C23" s="9">
        <v>357</v>
      </c>
      <c r="D23" s="34">
        <v>390.99728483942295</v>
      </c>
      <c r="E23" s="34">
        <v>371.02013888888888</v>
      </c>
      <c r="F23" s="39">
        <v>407.52529086143426</v>
      </c>
      <c r="G23" s="63">
        <v>29.672946610700784</v>
      </c>
      <c r="H23" s="63">
        <v>26.567224980210067</v>
      </c>
      <c r="I23" s="44">
        <f t="shared" si="12"/>
        <v>-0.10466509009828899</v>
      </c>
      <c r="J23" s="36" t="s">
        <v>61</v>
      </c>
      <c r="K23" s="9">
        <v>3</v>
      </c>
      <c r="L23" s="35">
        <v>19.333333333333332</v>
      </c>
      <c r="M23" s="49">
        <v>6</v>
      </c>
      <c r="N23" s="37"/>
      <c r="O23" s="35"/>
      <c r="P23" s="35"/>
      <c r="Q23" s="64"/>
      <c r="R23" s="56">
        <v>435.94804953317879</v>
      </c>
      <c r="S23" s="56">
        <v>455.00912908164395</v>
      </c>
      <c r="T23" s="57">
        <v>29.662772278031991</v>
      </c>
      <c r="U23" s="65">
        <f t="shared" si="11"/>
        <v>-3.4288245121982808E-4</v>
      </c>
      <c r="V23" s="35">
        <f t="shared" si="1"/>
        <v>25.333333333333332</v>
      </c>
      <c r="W23" s="35">
        <f t="shared" si="2"/>
        <v>47.483838220209691</v>
      </c>
      <c r="Y23" s="9">
        <v>8</v>
      </c>
      <c r="Z23" s="35">
        <v>8.6666666666666661</v>
      </c>
      <c r="AA23" s="9"/>
      <c r="AB23" s="9">
        <v>16</v>
      </c>
      <c r="AC23" s="9">
        <v>8</v>
      </c>
      <c r="AD23" s="61">
        <f>AC23/AB23</f>
        <v>0.5</v>
      </c>
      <c r="AE23" s="61">
        <f>1-AD23</f>
        <v>0.5</v>
      </c>
      <c r="AF23" s="5" t="str">
        <f t="shared" si="3"/>
        <v/>
      </c>
      <c r="AG23" s="5" t="str">
        <f t="shared" si="4"/>
        <v/>
      </c>
      <c r="AH23" s="5" t="str">
        <f t="shared" si="5"/>
        <v/>
      </c>
      <c r="AI23" s="34">
        <v>357</v>
      </c>
      <c r="AJ23" s="34">
        <v>360.37584168008487</v>
      </c>
      <c r="AK23" s="34">
        <v>364.01413077382585</v>
      </c>
      <c r="AL23" s="34">
        <v>367.39614213904616</v>
      </c>
      <c r="AM23" s="34">
        <v>371.10604282614105</v>
      </c>
      <c r="AN23" s="34">
        <v>374.83869917756033</v>
      </c>
      <c r="AO23" s="34">
        <v>378.29486321559051</v>
      </c>
      <c r="AP23" s="34">
        <v>381.9571550025704</v>
      </c>
      <c r="AQ23" s="34">
        <v>385.18389544964907</v>
      </c>
      <c r="AR23" s="34">
        <v>388.11620575166961</v>
      </c>
      <c r="AS23" s="34">
        <v>390.99728483942295</v>
      </c>
      <c r="AT23" s="9" t="str">
        <f t="shared" si="6"/>
        <v/>
      </c>
      <c r="AU23" s="9" t="str">
        <f t="shared" si="7"/>
        <v/>
      </c>
      <c r="AV23" s="34">
        <v>371.02013888888888</v>
      </c>
      <c r="AW23" s="34">
        <v>374.99934182280452</v>
      </c>
      <c r="AX23" s="34">
        <v>378.71762472527291</v>
      </c>
      <c r="AY23" s="34">
        <v>382.7096986337321</v>
      </c>
      <c r="AZ23" s="34">
        <v>386.77327595658375</v>
      </c>
      <c r="BA23" s="34">
        <v>390.48886606113814</v>
      </c>
      <c r="BB23" s="34">
        <v>394.24048299408872</v>
      </c>
      <c r="BC23" s="34">
        <v>397.91322516260379</v>
      </c>
      <c r="BD23" s="34">
        <v>401.18078357769167</v>
      </c>
      <c r="BE23" s="34">
        <v>404.45341919582376</v>
      </c>
      <c r="BF23" s="34">
        <v>407.52529086143426</v>
      </c>
    </row>
    <row r="24" spans="1:58" s="5" customFormat="1" ht="14" x14ac:dyDescent="0.25">
      <c r="A24" s="5" t="s">
        <v>37</v>
      </c>
      <c r="B24" s="6" t="s">
        <v>17</v>
      </c>
      <c r="C24" s="9">
        <v>188</v>
      </c>
      <c r="D24" s="34">
        <v>205.25449224709135</v>
      </c>
      <c r="E24" s="34">
        <v>196.09641666666661</v>
      </c>
      <c r="F24" s="39">
        <v>215.39616908867754</v>
      </c>
      <c r="G24" s="63">
        <v>15.68313385824672</v>
      </c>
      <c r="H24" s="63">
        <v>14.042020488981157</v>
      </c>
      <c r="I24" s="44">
        <f t="shared" si="12"/>
        <v>-0.104641928335172</v>
      </c>
      <c r="J24" s="36" t="s">
        <v>61</v>
      </c>
      <c r="K24" s="9">
        <v>5</v>
      </c>
      <c r="L24" s="35">
        <v>7.6</v>
      </c>
      <c r="M24" s="49">
        <v>3</v>
      </c>
      <c r="N24" s="37"/>
      <c r="O24" s="35"/>
      <c r="P24" s="35"/>
      <c r="Q24" s="64"/>
      <c r="R24" s="56">
        <v>228.82869621094611</v>
      </c>
      <c r="S24" s="56">
        <v>240.8333726641801</v>
      </c>
      <c r="T24" s="57">
        <v>15.700312441437092</v>
      </c>
      <c r="U24" s="65">
        <f t="shared" si="11"/>
        <v>1.0953539863678419E-3</v>
      </c>
      <c r="V24" s="35">
        <f t="shared" si="1"/>
        <v>10.6</v>
      </c>
      <c r="W24" s="35">
        <f t="shared" si="2"/>
        <v>25.437203575502565</v>
      </c>
      <c r="Y24" s="9">
        <v>4</v>
      </c>
      <c r="Z24" s="35">
        <v>2.6</v>
      </c>
      <c r="AA24" s="9"/>
      <c r="AB24" s="9">
        <v>9</v>
      </c>
      <c r="AC24" s="9">
        <v>4</v>
      </c>
      <c r="AD24" s="61">
        <f>AC24/AB24</f>
        <v>0.44444444444444442</v>
      </c>
      <c r="AE24" s="61">
        <f>1-AD24</f>
        <v>0.55555555555555558</v>
      </c>
      <c r="AF24" s="5" t="str">
        <f t="shared" si="3"/>
        <v/>
      </c>
      <c r="AG24" s="5" t="str">
        <f t="shared" si="4"/>
        <v/>
      </c>
      <c r="AH24" s="5" t="str">
        <f t="shared" si="5"/>
        <v/>
      </c>
      <c r="AI24" s="34">
        <v>188</v>
      </c>
      <c r="AJ24" s="34">
        <v>189.12849982974873</v>
      </c>
      <c r="AK24" s="34">
        <v>191.37823447775685</v>
      </c>
      <c r="AL24" s="34">
        <v>193.55454842564748</v>
      </c>
      <c r="AM24" s="34">
        <v>195.47647730770012</v>
      </c>
      <c r="AN24" s="34">
        <v>197.51484493813564</v>
      </c>
      <c r="AO24" s="34">
        <v>199.24879334934221</v>
      </c>
      <c r="AP24" s="34">
        <v>200.82312427172798</v>
      </c>
      <c r="AQ24" s="34">
        <v>202.19355947799968</v>
      </c>
      <c r="AR24" s="34">
        <v>203.5839286494184</v>
      </c>
      <c r="AS24" s="34">
        <v>205.25449224709135</v>
      </c>
      <c r="AT24" s="9" t="str">
        <f t="shared" si="6"/>
        <v/>
      </c>
      <c r="AU24" s="9" t="str">
        <f t="shared" si="7"/>
        <v/>
      </c>
      <c r="AV24" s="34">
        <v>196.09641666666661</v>
      </c>
      <c r="AW24" s="34">
        <v>198.72326095973651</v>
      </c>
      <c r="AX24" s="34">
        <v>201.17343120526201</v>
      </c>
      <c r="AY24" s="34">
        <v>203.18934075478668</v>
      </c>
      <c r="AZ24" s="34">
        <v>205.13760092417343</v>
      </c>
      <c r="BA24" s="34">
        <v>207.17767861554509</v>
      </c>
      <c r="BB24" s="34">
        <v>208.86280918162979</v>
      </c>
      <c r="BC24" s="34">
        <v>210.66663600601001</v>
      </c>
      <c r="BD24" s="34">
        <v>212.2167692792726</v>
      </c>
      <c r="BE24" s="34">
        <v>213.95513257985061</v>
      </c>
      <c r="BF24" s="34">
        <v>215.39616908867754</v>
      </c>
    </row>
    <row r="25" spans="1:58" s="5" customFormat="1" ht="14" x14ac:dyDescent="0.25">
      <c r="A25" s="5" t="s">
        <v>37</v>
      </c>
      <c r="B25" s="6" t="s">
        <v>25</v>
      </c>
      <c r="C25" s="9">
        <v>31</v>
      </c>
      <c r="D25" s="34">
        <v>29.949770100911458</v>
      </c>
      <c r="E25" s="34">
        <v>30.875</v>
      </c>
      <c r="F25" s="39">
        <v>30.959204740978421</v>
      </c>
      <c r="G25" s="63">
        <v>0.7551512320277064</v>
      </c>
      <c r="H25" s="63">
        <v>0.67821824556859578</v>
      </c>
      <c r="I25" s="44">
        <f t="shared" si="12"/>
        <v>-0.10187758848321386</v>
      </c>
      <c r="J25" s="66" t="s">
        <v>62</v>
      </c>
      <c r="K25" s="9">
        <v>3</v>
      </c>
      <c r="L25" s="35">
        <v>1.3333333333333333</v>
      </c>
      <c r="M25" s="49">
        <v>0.7</v>
      </c>
      <c r="N25" s="37"/>
      <c r="O25" s="35"/>
      <c r="P25" s="35"/>
      <c r="Q25" s="64"/>
      <c r="R25" s="56">
        <v>33.761420491536455</v>
      </c>
      <c r="S25" s="56">
        <v>34.597651274181544</v>
      </c>
      <c r="T25" s="57">
        <v>0.75792509995939672</v>
      </c>
      <c r="U25" s="65">
        <f t="shared" si="11"/>
        <v>3.6732614793490992E-3</v>
      </c>
      <c r="V25" s="35">
        <f t="shared" si="1"/>
        <v>2.0333333333333332</v>
      </c>
      <c r="W25" s="35">
        <f t="shared" si="2"/>
        <v>3.6384465332031226</v>
      </c>
      <c r="Y25" s="9">
        <v>2</v>
      </c>
      <c r="Z25" s="35">
        <v>2</v>
      </c>
      <c r="AA25" s="9"/>
      <c r="AB25" s="9">
        <v>2</v>
      </c>
      <c r="AC25" s="9">
        <v>2</v>
      </c>
      <c r="AD25" s="61">
        <f t="shared" ref="AD25" si="15">AC25/AB25</f>
        <v>1</v>
      </c>
      <c r="AE25" s="61">
        <f t="shared" ref="AE25" si="16">1-AD25</f>
        <v>0</v>
      </c>
      <c r="AF25" s="5" t="str">
        <f t="shared" si="3"/>
        <v/>
      </c>
      <c r="AG25" s="5" t="str">
        <f t="shared" si="4"/>
        <v/>
      </c>
      <c r="AH25" s="5" t="str">
        <f t="shared" si="5"/>
        <v/>
      </c>
      <c r="AI25" s="34">
        <v>31</v>
      </c>
      <c r="AJ25" s="34">
        <v>30.583333333333332</v>
      </c>
      <c r="AK25" s="34">
        <v>30.479166666666664</v>
      </c>
      <c r="AL25" s="34">
        <v>30.567708333333336</v>
      </c>
      <c r="AM25" s="34">
        <v>30.636458333333334</v>
      </c>
      <c r="AN25" s="34">
        <v>30.297330729166667</v>
      </c>
      <c r="AO25" s="34">
        <v>30.176595052083332</v>
      </c>
      <c r="AP25" s="34">
        <v>30.266975911458331</v>
      </c>
      <c r="AQ25" s="34">
        <v>30.486385091145834</v>
      </c>
      <c r="AR25" s="34">
        <v>30.599214680989583</v>
      </c>
      <c r="AS25" s="34">
        <v>29.949770100911458</v>
      </c>
      <c r="AT25" s="9" t="str">
        <f t="shared" si="6"/>
        <v/>
      </c>
      <c r="AU25" s="9" t="str">
        <f t="shared" si="7"/>
        <v/>
      </c>
      <c r="AV25" s="34">
        <v>30.875</v>
      </c>
      <c r="AW25" s="34">
        <v>30.602083333333329</v>
      </c>
      <c r="AX25" s="34">
        <v>31.046800595238096</v>
      </c>
      <c r="AY25" s="34">
        <v>31.633779761904762</v>
      </c>
      <c r="AZ25" s="34">
        <v>30.489597284226189</v>
      </c>
      <c r="BA25" s="34">
        <v>30.531775483630955</v>
      </c>
      <c r="BB25" s="34">
        <v>30.634445917038693</v>
      </c>
      <c r="BC25" s="34">
        <v>30.931152111235122</v>
      </c>
      <c r="BD25" s="34">
        <v>29.561215587797616</v>
      </c>
      <c r="BE25" s="34">
        <v>30.889887114025299</v>
      </c>
      <c r="BF25" s="34">
        <v>30.959204740978421</v>
      </c>
    </row>
    <row r="26" spans="1:58" s="5" customFormat="1" ht="14" x14ac:dyDescent="0.25">
      <c r="A26" s="5" t="s">
        <v>37</v>
      </c>
      <c r="B26" s="6" t="s">
        <v>7</v>
      </c>
      <c r="C26" s="9">
        <v>200</v>
      </c>
      <c r="D26" s="34">
        <v>193.73027020929717</v>
      </c>
      <c r="E26" s="34">
        <v>187.66785714285717</v>
      </c>
      <c r="F26" s="39">
        <v>182.67864087722393</v>
      </c>
      <c r="G26" s="63">
        <v>3.4664559187424264</v>
      </c>
      <c r="H26" s="63">
        <v>3.1214258891161748</v>
      </c>
      <c r="I26" s="44">
        <f t="shared" si="12"/>
        <v>-9.9533944095681129E-2</v>
      </c>
      <c r="J26" s="71" t="s">
        <v>63</v>
      </c>
      <c r="K26" s="9">
        <v>5</v>
      </c>
      <c r="L26" s="35">
        <v>7.4</v>
      </c>
      <c r="M26" s="49">
        <v>3</v>
      </c>
      <c r="N26" s="37"/>
      <c r="O26" s="35"/>
      <c r="P26" s="35"/>
      <c r="Q26" s="64"/>
      <c r="R26" s="56">
        <v>216.88830869999913</v>
      </c>
      <c r="S26" s="56">
        <v>203.91367653563879</v>
      </c>
      <c r="T26" s="57">
        <v>3.4842684729135311</v>
      </c>
      <c r="U26" s="65">
        <f t="shared" si="11"/>
        <v>5.1385491662523375E-3</v>
      </c>
      <c r="V26" s="35">
        <f t="shared" si="1"/>
        <v>10.4</v>
      </c>
      <c r="W26" s="35">
        <f t="shared" si="2"/>
        <v>21.235035658414859</v>
      </c>
      <c r="Y26" s="9">
        <v>8</v>
      </c>
      <c r="Z26" s="35">
        <v>5.4</v>
      </c>
      <c r="AA26" s="9"/>
      <c r="AB26" s="9">
        <v>12</v>
      </c>
      <c r="AC26" s="9">
        <v>8</v>
      </c>
      <c r="AD26" s="61">
        <f>AC26/AB26</f>
        <v>0.66666666666666663</v>
      </c>
      <c r="AE26" s="61">
        <f>1-AD26</f>
        <v>0.33333333333333337</v>
      </c>
      <c r="AF26" s="5" t="str">
        <f t="shared" si="3"/>
        <v/>
      </c>
      <c r="AG26" s="5" t="str">
        <f t="shared" si="4"/>
        <v/>
      </c>
      <c r="AH26" s="5" t="str">
        <f t="shared" si="5"/>
        <v/>
      </c>
      <c r="AI26" s="34">
        <v>200</v>
      </c>
      <c r="AJ26" s="34">
        <v>198.42793182573462</v>
      </c>
      <c r="AK26" s="34">
        <v>196.86430217525506</v>
      </c>
      <c r="AL26" s="34">
        <v>195.45986833226078</v>
      </c>
      <c r="AM26" s="34">
        <v>194.66708401565683</v>
      </c>
      <c r="AN26" s="34">
        <v>194.45122427912477</v>
      </c>
      <c r="AO26" s="34">
        <v>194.58528620648769</v>
      </c>
      <c r="AP26" s="34">
        <v>194.03222630487355</v>
      </c>
      <c r="AQ26" s="34">
        <v>193.48447177735619</v>
      </c>
      <c r="AR26" s="34">
        <v>193.51549613371247</v>
      </c>
      <c r="AS26" s="34">
        <v>193.73027020929717</v>
      </c>
      <c r="AT26" s="9" t="str">
        <f t="shared" si="6"/>
        <v/>
      </c>
      <c r="AU26" s="9" t="str">
        <f t="shared" si="7"/>
        <v/>
      </c>
      <c r="AV26" s="34">
        <v>187.66785714285717</v>
      </c>
      <c r="AW26" s="34">
        <v>186.44616593676665</v>
      </c>
      <c r="AX26" s="34">
        <v>184.81422340072012</v>
      </c>
      <c r="AY26" s="34">
        <v>183.62035551092956</v>
      </c>
      <c r="AZ26" s="34">
        <v>182.80834577924213</v>
      </c>
      <c r="BA26" s="34">
        <v>182.98840543679785</v>
      </c>
      <c r="BB26" s="34">
        <v>182.59447479626002</v>
      </c>
      <c r="BC26" s="34">
        <v>181.83233053684714</v>
      </c>
      <c r="BD26" s="34">
        <v>181.90742176499543</v>
      </c>
      <c r="BE26" s="34">
        <v>181.8882703902074</v>
      </c>
      <c r="BF26" s="34">
        <v>182.67864087722393</v>
      </c>
    </row>
    <row r="27" spans="1:58" s="5" customFormat="1" ht="14" x14ac:dyDescent="0.25">
      <c r="A27" s="5" t="s">
        <v>37</v>
      </c>
      <c r="B27" s="6" t="s">
        <v>10</v>
      </c>
      <c r="C27" s="9">
        <v>88</v>
      </c>
      <c r="D27" s="34">
        <v>97.828268291925866</v>
      </c>
      <c r="E27" s="34">
        <v>86.894999999999996</v>
      </c>
      <c r="F27" s="39">
        <v>97.053661619336211</v>
      </c>
      <c r="G27" s="63">
        <v>6.9495707253481971</v>
      </c>
      <c r="H27" s="63">
        <v>6.3270833030846187</v>
      </c>
      <c r="I27" s="44">
        <f t="shared" si="12"/>
        <v>-8.9572068098118338E-2</v>
      </c>
      <c r="J27" s="36" t="s">
        <v>61</v>
      </c>
      <c r="K27" s="9">
        <v>5</v>
      </c>
      <c r="L27" s="35">
        <v>4.2</v>
      </c>
      <c r="M27" s="49">
        <v>1.3</v>
      </c>
      <c r="N27" s="37"/>
      <c r="O27" s="35"/>
      <c r="P27" s="35"/>
      <c r="Q27" s="64"/>
      <c r="R27" s="56">
        <v>107.72587247312752</v>
      </c>
      <c r="S27" s="56">
        <v>106.7583671533491</v>
      </c>
      <c r="T27" s="57">
        <v>6.9597485660031753</v>
      </c>
      <c r="U27" s="65">
        <f t="shared" si="11"/>
        <v>1.4645279625480345E-3</v>
      </c>
      <c r="V27" s="35">
        <f t="shared" si="1"/>
        <v>5.5</v>
      </c>
      <c r="W27" s="35">
        <f t="shared" si="2"/>
        <v>9.7047055340128878</v>
      </c>
      <c r="Y27" s="9">
        <v>1</v>
      </c>
      <c r="Z27" s="35">
        <v>1.6</v>
      </c>
      <c r="AA27" s="9"/>
      <c r="AB27" s="9">
        <v>6</v>
      </c>
      <c r="AC27" s="9">
        <v>1</v>
      </c>
      <c r="AD27" s="61">
        <f>AC27/AB27</f>
        <v>0.16666666666666666</v>
      </c>
      <c r="AE27" s="61">
        <f>1-AD27</f>
        <v>0.83333333333333337</v>
      </c>
      <c r="AF27" s="5" t="str">
        <f t="shared" si="3"/>
        <v/>
      </c>
      <c r="AG27" s="5" t="str">
        <f t="shared" si="4"/>
        <v/>
      </c>
      <c r="AH27" s="5" t="str">
        <f t="shared" si="5"/>
        <v/>
      </c>
      <c r="AI27" s="34">
        <v>88</v>
      </c>
      <c r="AJ27" s="34">
        <v>88.313375350140063</v>
      </c>
      <c r="AK27" s="34">
        <v>89.020416634791189</v>
      </c>
      <c r="AL27" s="34">
        <v>89.431756057142564</v>
      </c>
      <c r="AM27" s="34">
        <v>90.22936622609356</v>
      </c>
      <c r="AN27" s="34">
        <v>91.306441930266658</v>
      </c>
      <c r="AO27" s="34">
        <v>92.599070956192676</v>
      </c>
      <c r="AP27" s="34">
        <v>93.828130908163971</v>
      </c>
      <c r="AQ27" s="34">
        <v>94.949966356059335</v>
      </c>
      <c r="AR27" s="34">
        <v>96.268715996151329</v>
      </c>
      <c r="AS27" s="34">
        <v>97.828268291925866</v>
      </c>
      <c r="AT27" s="9" t="str">
        <f t="shared" si="6"/>
        <v/>
      </c>
      <c r="AU27" s="9" t="str">
        <f t="shared" si="7"/>
        <v/>
      </c>
      <c r="AV27" s="34">
        <v>86.894999999999996</v>
      </c>
      <c r="AW27" s="34">
        <v>87.499561770174267</v>
      </c>
      <c r="AX27" s="34">
        <v>87.979138316422734</v>
      </c>
      <c r="AY27" s="34">
        <v>88.1260364937243</v>
      </c>
      <c r="AZ27" s="34">
        <v>89.2615473421003</v>
      </c>
      <c r="BA27" s="34">
        <v>89.840019147067679</v>
      </c>
      <c r="BB27" s="34">
        <v>91.373610875100582</v>
      </c>
      <c r="BC27" s="34">
        <v>92.490991749235988</v>
      </c>
      <c r="BD27" s="34">
        <v>93.96506447433606</v>
      </c>
      <c r="BE27" s="34">
        <v>95.054477261354506</v>
      </c>
      <c r="BF27" s="34">
        <v>97.053661619336211</v>
      </c>
    </row>
    <row r="28" spans="1:58" s="5" customFormat="1" ht="14" x14ac:dyDescent="0.25">
      <c r="A28" s="5" t="s">
        <v>37</v>
      </c>
      <c r="B28" s="6" t="s">
        <v>16</v>
      </c>
      <c r="C28" s="9">
        <v>1033</v>
      </c>
      <c r="D28" s="34">
        <v>1215.3446884308269</v>
      </c>
      <c r="E28" s="34">
        <v>1166.2910716169426</v>
      </c>
      <c r="F28" s="39">
        <v>1369.3829425572048</v>
      </c>
      <c r="G28" s="63">
        <v>93.276049123011489</v>
      </c>
      <c r="H28" s="63">
        <v>89.272262445545763</v>
      </c>
      <c r="I28" s="44">
        <f t="shared" si="12"/>
        <v>-4.2924059446231191E-2</v>
      </c>
      <c r="J28" s="39" t="s">
        <v>61</v>
      </c>
      <c r="K28" s="9">
        <v>3</v>
      </c>
      <c r="L28" s="35">
        <v>53.666666666666664</v>
      </c>
      <c r="M28" s="49">
        <v>8</v>
      </c>
      <c r="N28" s="37"/>
      <c r="O28" s="35"/>
      <c r="P28" s="35"/>
      <c r="Q28" s="64"/>
      <c r="R28" s="56">
        <v>1274.8140559647891</v>
      </c>
      <c r="S28" s="56">
        <v>1438.0187957953601</v>
      </c>
      <c r="T28" s="57">
        <v>93.746743405567372</v>
      </c>
      <c r="U28" s="65">
        <f t="shared" si="11"/>
        <v>5.0462502108674645E-3</v>
      </c>
      <c r="V28" s="35">
        <f t="shared" si="1"/>
        <v>61.666666666666664</v>
      </c>
      <c r="W28" s="35">
        <f t="shared" si="2"/>
        <v>68.635853238155278</v>
      </c>
      <c r="Y28" s="9">
        <v>25</v>
      </c>
      <c r="Z28" s="35">
        <v>21.333333333333332</v>
      </c>
      <c r="AA28" s="9"/>
      <c r="AB28" s="9">
        <v>65</v>
      </c>
      <c r="AC28" s="9">
        <v>25</v>
      </c>
      <c r="AD28" s="61">
        <f>AC28/AB28</f>
        <v>0.38461538461538464</v>
      </c>
      <c r="AE28" s="61">
        <f>1-AD28</f>
        <v>0.61538461538461542</v>
      </c>
      <c r="AF28" s="5" t="str">
        <f t="shared" si="3"/>
        <v/>
      </c>
      <c r="AG28" s="5" t="str">
        <f t="shared" si="4"/>
        <v/>
      </c>
      <c r="AH28" s="5" t="str">
        <f t="shared" si="5"/>
        <v/>
      </c>
      <c r="AI28" s="34">
        <v>1033</v>
      </c>
      <c r="AJ28" s="34">
        <v>1055.2535185112806</v>
      </c>
      <c r="AK28" s="34">
        <v>1077.3814841650169</v>
      </c>
      <c r="AL28" s="34">
        <v>1098.3292727329572</v>
      </c>
      <c r="AM28" s="34">
        <v>1118.3593730906621</v>
      </c>
      <c r="AN28" s="34">
        <v>1136.6399005402768</v>
      </c>
      <c r="AO28" s="34">
        <v>1154.434769676425</v>
      </c>
      <c r="AP28" s="34">
        <v>1171.8695769649892</v>
      </c>
      <c r="AQ28" s="34">
        <v>1187.9105240453698</v>
      </c>
      <c r="AR28" s="34">
        <v>1202.6554311467769</v>
      </c>
      <c r="AS28" s="34">
        <v>1215.3446884308269</v>
      </c>
      <c r="AT28" s="9" t="str">
        <f t="shared" si="6"/>
        <v/>
      </c>
      <c r="AU28" s="9" t="str">
        <f t="shared" si="7"/>
        <v/>
      </c>
      <c r="AV28" s="34">
        <v>1166.2910716169426</v>
      </c>
      <c r="AW28" s="34">
        <v>1192.3282241798336</v>
      </c>
      <c r="AX28" s="34">
        <v>1217.0789100606689</v>
      </c>
      <c r="AY28" s="34">
        <v>1241.3136320396659</v>
      </c>
      <c r="AZ28" s="34">
        <v>1263.341256267787</v>
      </c>
      <c r="BA28" s="34">
        <v>1284.0195521272735</v>
      </c>
      <c r="BB28" s="34">
        <v>1304.1436088746609</v>
      </c>
      <c r="BC28" s="34">
        <v>1323.5096113262077</v>
      </c>
      <c r="BD28" s="34">
        <v>1340.3632555918791</v>
      </c>
      <c r="BE28" s="34">
        <v>1355.1703684547797</v>
      </c>
      <c r="BF28" s="34">
        <v>1369.3829425572048</v>
      </c>
    </row>
    <row r="29" spans="1:58" s="5" customFormat="1" ht="14" x14ac:dyDescent="0.25">
      <c r="A29" s="5" t="s">
        <v>37</v>
      </c>
      <c r="B29" s="70" t="s">
        <v>93</v>
      </c>
      <c r="C29" s="9">
        <v>191</v>
      </c>
      <c r="D29" s="34">
        <v>224.14072835759461</v>
      </c>
      <c r="E29" s="34">
        <v>236.83750000000001</v>
      </c>
      <c r="F29" s="39">
        <v>279.13034574300326</v>
      </c>
      <c r="G29" s="63">
        <v>18.941469091025422</v>
      </c>
      <c r="H29" s="63">
        <v>18.196953319100047</v>
      </c>
      <c r="I29" s="44">
        <f t="shared" si="12"/>
        <v>-3.9306126063797811E-2</v>
      </c>
      <c r="J29" s="36" t="s">
        <v>61</v>
      </c>
      <c r="K29" s="9">
        <v>5</v>
      </c>
      <c r="L29" s="35">
        <v>10.4</v>
      </c>
      <c r="M29" s="49">
        <v>1.5</v>
      </c>
      <c r="N29" s="37"/>
      <c r="O29" s="35"/>
      <c r="P29" s="35"/>
      <c r="Q29" s="64"/>
      <c r="R29" s="56">
        <v>233.70410901279945</v>
      </c>
      <c r="S29" s="56">
        <v>291.24380046919447</v>
      </c>
      <c r="T29" s="57">
        <v>18.986648791295256</v>
      </c>
      <c r="U29" s="65">
        <f t="shared" si="11"/>
        <v>2.3852268296993273E-3</v>
      </c>
      <c r="V29" s="35">
        <f t="shared" si="1"/>
        <v>11.9</v>
      </c>
      <c r="W29" s="35">
        <f t="shared" si="2"/>
        <v>12.113454726191208</v>
      </c>
      <c r="Y29" s="9">
        <v>6</v>
      </c>
      <c r="Z29" s="35">
        <v>5.4</v>
      </c>
      <c r="AA29" s="9"/>
      <c r="AB29" s="9">
        <v>10</v>
      </c>
      <c r="AC29" s="9">
        <v>6</v>
      </c>
      <c r="AD29" s="61">
        <f>AC29/AB29</f>
        <v>0.6</v>
      </c>
      <c r="AE29" s="61">
        <f>1-AD29</f>
        <v>0.4</v>
      </c>
      <c r="AF29" s="5" t="str">
        <f t="shared" si="3"/>
        <v/>
      </c>
      <c r="AG29" s="5" t="str">
        <f t="shared" si="4"/>
        <v/>
      </c>
      <c r="AH29" s="5" t="str">
        <f t="shared" si="5"/>
        <v/>
      </c>
      <c r="AI29" s="34">
        <v>191</v>
      </c>
      <c r="AJ29" s="34">
        <v>195.47587865512207</v>
      </c>
      <c r="AK29" s="34">
        <v>200.24372350717033</v>
      </c>
      <c r="AL29" s="34">
        <v>204.25474860435529</v>
      </c>
      <c r="AM29" s="34">
        <v>207.56380781324054</v>
      </c>
      <c r="AN29" s="34">
        <v>210.78147951912013</v>
      </c>
      <c r="AO29" s="34">
        <v>213.9324646217284</v>
      </c>
      <c r="AP29" s="34">
        <v>216.99075090161662</v>
      </c>
      <c r="AQ29" s="34">
        <v>219.44282752310474</v>
      </c>
      <c r="AR29" s="34">
        <v>221.97617455767244</v>
      </c>
      <c r="AS29" s="34">
        <v>224.14072835759461</v>
      </c>
      <c r="AT29" s="9" t="str">
        <f t="shared" si="6"/>
        <v/>
      </c>
      <c r="AU29" s="9" t="str">
        <f t="shared" si="7"/>
        <v/>
      </c>
      <c r="AV29" s="34">
        <v>236.83750000000001</v>
      </c>
      <c r="AW29" s="34">
        <v>242.97464199141828</v>
      </c>
      <c r="AX29" s="34">
        <v>249.08564730714488</v>
      </c>
      <c r="AY29" s="34">
        <v>252.91690770297444</v>
      </c>
      <c r="AZ29" s="34">
        <v>257.74765641122758</v>
      </c>
      <c r="BA29" s="34">
        <v>261.80564422957576</v>
      </c>
      <c r="BB29" s="34">
        <v>265.92237743629238</v>
      </c>
      <c r="BC29" s="34">
        <v>269.36776574060474</v>
      </c>
      <c r="BD29" s="34">
        <v>272.76245707926131</v>
      </c>
      <c r="BE29" s="34">
        <v>275.26380547536428</v>
      </c>
      <c r="BF29" s="34">
        <v>279.13034574300326</v>
      </c>
    </row>
    <row r="30" spans="1:58" s="5" customFormat="1" ht="14" x14ac:dyDescent="0.25">
      <c r="A30" s="5" t="s">
        <v>37</v>
      </c>
      <c r="B30" s="6" t="s">
        <v>8</v>
      </c>
      <c r="C30" s="9">
        <v>362</v>
      </c>
      <c r="D30" s="34">
        <v>429.12423542601772</v>
      </c>
      <c r="E30" s="34">
        <v>456.93022727272734</v>
      </c>
      <c r="F30" s="39">
        <v>540.58022176709426</v>
      </c>
      <c r="G30" s="63">
        <v>36.543747407575175</v>
      </c>
      <c r="H30" s="63">
        <v>35.241288561944685</v>
      </c>
      <c r="I30" s="44">
        <f t="shared" si="12"/>
        <v>-3.5641086041452393E-2</v>
      </c>
      <c r="J30" s="36" t="s">
        <v>61</v>
      </c>
      <c r="K30" s="9">
        <v>5</v>
      </c>
      <c r="L30" s="35">
        <v>16.2</v>
      </c>
      <c r="M30" s="49">
        <v>2</v>
      </c>
      <c r="N30" s="37"/>
      <c r="O30" s="35"/>
      <c r="P30" s="35"/>
      <c r="Q30" s="64"/>
      <c r="R30" s="56">
        <v>443.99420719524386</v>
      </c>
      <c r="S30" s="56">
        <v>560.56971522832123</v>
      </c>
      <c r="T30" s="57">
        <v>36.544435586028222</v>
      </c>
      <c r="U30" s="65">
        <f t="shared" si="11"/>
        <v>1.8831633367355494E-5</v>
      </c>
      <c r="V30" s="35">
        <f t="shared" si="1"/>
        <v>18.2</v>
      </c>
      <c r="W30" s="35">
        <f t="shared" si="2"/>
        <v>19.989493461226971</v>
      </c>
      <c r="Y30" s="9">
        <v>15</v>
      </c>
      <c r="Z30" s="35">
        <v>8.6</v>
      </c>
      <c r="AA30" s="9"/>
      <c r="AB30" s="9">
        <v>29</v>
      </c>
      <c r="AC30" s="9">
        <v>15</v>
      </c>
      <c r="AD30" s="61">
        <f>AC30/AB30</f>
        <v>0.51724137931034486</v>
      </c>
      <c r="AE30" s="61">
        <f>1-AD30</f>
        <v>0.48275862068965514</v>
      </c>
      <c r="AF30" s="5" t="str">
        <f t="shared" si="3"/>
        <v/>
      </c>
      <c r="AG30" s="5" t="str">
        <f t="shared" si="4"/>
        <v/>
      </c>
      <c r="AH30" s="5" t="str">
        <f t="shared" si="5"/>
        <v/>
      </c>
      <c r="AI30" s="34">
        <v>362</v>
      </c>
      <c r="AJ30" s="34">
        <v>369.31156576582094</v>
      </c>
      <c r="AK30" s="34">
        <v>376.65712618219811</v>
      </c>
      <c r="AL30" s="34">
        <v>383.77541074862023</v>
      </c>
      <c r="AM30" s="34">
        <v>390.62441223462412</v>
      </c>
      <c r="AN30" s="34">
        <v>397.04706177225654</v>
      </c>
      <c r="AO30" s="34">
        <v>404.24413197823185</v>
      </c>
      <c r="AP30" s="34">
        <v>410.92917946103415</v>
      </c>
      <c r="AQ30" s="34">
        <v>416.9333488079435</v>
      </c>
      <c r="AR30" s="34">
        <v>422.72990963752989</v>
      </c>
      <c r="AS30" s="34">
        <v>429.12423542601772</v>
      </c>
      <c r="AT30" s="9" t="str">
        <f t="shared" si="6"/>
        <v/>
      </c>
      <c r="AU30" s="9" t="str">
        <f t="shared" si="7"/>
        <v/>
      </c>
      <c r="AV30" s="34">
        <v>456.93022727272734</v>
      </c>
      <c r="AW30" s="34">
        <v>465.85189745750847</v>
      </c>
      <c r="AX30" s="34">
        <v>474.95103670227746</v>
      </c>
      <c r="AY30" s="34">
        <v>483.33770526663051</v>
      </c>
      <c r="AZ30" s="34">
        <v>492.72216174677749</v>
      </c>
      <c r="BA30" s="34">
        <v>501.69943315571294</v>
      </c>
      <c r="BB30" s="34">
        <v>509.81346359229809</v>
      </c>
      <c r="BC30" s="34">
        <v>517.31738421704631</v>
      </c>
      <c r="BD30" s="34">
        <v>523.95848384717397</v>
      </c>
      <c r="BE30" s="34">
        <v>532.0970362227207</v>
      </c>
      <c r="BF30" s="34">
        <v>540.58022176709426</v>
      </c>
    </row>
    <row r="31" spans="1:58" s="5" customFormat="1" ht="14" x14ac:dyDescent="0.25">
      <c r="A31" s="5" t="s">
        <v>37</v>
      </c>
      <c r="B31" s="6" t="s">
        <v>12</v>
      </c>
      <c r="C31" s="9">
        <v>354</v>
      </c>
      <c r="D31" s="34">
        <v>420.74691390219198</v>
      </c>
      <c r="E31" s="34">
        <v>438.11231491274458</v>
      </c>
      <c r="F31" s="39">
        <v>524.24626281488042</v>
      </c>
      <c r="G31" s="63">
        <v>35.038753876887512</v>
      </c>
      <c r="H31" s="63">
        <v>34.176451674438404</v>
      </c>
      <c r="I31" s="44">
        <f t="shared" si="12"/>
        <v>-2.4609956320904014E-2</v>
      </c>
      <c r="J31" s="36" t="s">
        <v>61</v>
      </c>
      <c r="K31" s="9">
        <v>5</v>
      </c>
      <c r="L31" s="35">
        <v>22</v>
      </c>
      <c r="M31" s="49">
        <v>1.6</v>
      </c>
      <c r="N31" s="37"/>
      <c r="O31" s="35"/>
      <c r="P31" s="35"/>
      <c r="Q31" s="64"/>
      <c r="R31" s="56">
        <v>431.29001528076094</v>
      </c>
      <c r="S31" s="56">
        <v>537.78994070916747</v>
      </c>
      <c r="T31" s="57">
        <v>35.0593856806112</v>
      </c>
      <c r="U31" s="65">
        <f t="shared" si="11"/>
        <v>5.888281243158211E-4</v>
      </c>
      <c r="V31" s="35">
        <f t="shared" si="1"/>
        <v>23.6</v>
      </c>
      <c r="W31" s="35">
        <f t="shared" si="2"/>
        <v>13.543677894287043</v>
      </c>
      <c r="Y31" s="9">
        <v>8</v>
      </c>
      <c r="Z31" s="35">
        <v>10</v>
      </c>
      <c r="AA31" s="9"/>
      <c r="AB31" s="9">
        <v>23</v>
      </c>
      <c r="AC31" s="9">
        <v>8</v>
      </c>
      <c r="AD31" s="61">
        <f t="shared" ref="AD31" si="17">AC31/AB31</f>
        <v>0.34782608695652173</v>
      </c>
      <c r="AE31" s="61">
        <f t="shared" ref="AE31" si="18">1-AD31</f>
        <v>0.65217391304347827</v>
      </c>
      <c r="AF31" s="5" t="str">
        <f t="shared" si="3"/>
        <v/>
      </c>
      <c r="AG31" s="5" t="str">
        <f t="shared" si="4"/>
        <v/>
      </c>
      <c r="AH31" s="5" t="str">
        <f t="shared" si="5"/>
        <v/>
      </c>
      <c r="AI31" s="34">
        <v>354</v>
      </c>
      <c r="AJ31" s="34">
        <v>359.91775485701424</v>
      </c>
      <c r="AK31" s="34">
        <v>367.41549207122699</v>
      </c>
      <c r="AL31" s="34">
        <v>375.10224545437944</v>
      </c>
      <c r="AM31" s="34">
        <v>382.85017880689787</v>
      </c>
      <c r="AN31" s="34">
        <v>389.59385011269381</v>
      </c>
      <c r="AO31" s="34">
        <v>395.81272517472814</v>
      </c>
      <c r="AP31" s="34">
        <v>402.47788260033724</v>
      </c>
      <c r="AQ31" s="34">
        <v>408.99193629703143</v>
      </c>
      <c r="AR31" s="34">
        <v>415.54286077188874</v>
      </c>
      <c r="AS31" s="34">
        <v>420.74691390219198</v>
      </c>
      <c r="AT31" s="9" t="str">
        <f t="shared" si="6"/>
        <v/>
      </c>
      <c r="AU31" s="9" t="str">
        <f t="shared" si="7"/>
        <v/>
      </c>
      <c r="AV31" s="34">
        <v>438.11231491274458</v>
      </c>
      <c r="AW31" s="34">
        <v>447.27318891135297</v>
      </c>
      <c r="AX31" s="34">
        <v>457.40001221302276</v>
      </c>
      <c r="AY31" s="34">
        <v>468.57207907081994</v>
      </c>
      <c r="AZ31" s="34">
        <v>476.8449211358336</v>
      </c>
      <c r="BA31" s="34">
        <v>484.27761405029491</v>
      </c>
      <c r="BB31" s="34">
        <v>493.92477233445322</v>
      </c>
      <c r="BC31" s="34">
        <v>502.64152292307239</v>
      </c>
      <c r="BD31" s="34">
        <v>510.86239373095481</v>
      </c>
      <c r="BE31" s="34">
        <v>517.92258291825135</v>
      </c>
      <c r="BF31" s="34">
        <v>524.24626281488042</v>
      </c>
    </row>
    <row r="32" spans="1:58" s="5" customFormat="1" ht="14" x14ac:dyDescent="0.25">
      <c r="A32" s="5" t="s">
        <v>37</v>
      </c>
      <c r="B32" s="70" t="s">
        <v>94</v>
      </c>
      <c r="C32" s="9">
        <v>152</v>
      </c>
      <c r="D32" s="34">
        <v>186.80703354768468</v>
      </c>
      <c r="E32" s="34">
        <v>166.5</v>
      </c>
      <c r="F32" s="39">
        <v>201.89499240340677</v>
      </c>
      <c r="G32" s="63">
        <v>13.316111695384949</v>
      </c>
      <c r="H32" s="63">
        <v>13.161857204545599</v>
      </c>
      <c r="I32" s="44">
        <f t="shared" ref="I32" si="19">(H32-G32)/G32</f>
        <v>-1.1584049035335929E-2</v>
      </c>
      <c r="J32" s="36" t="s">
        <v>61</v>
      </c>
      <c r="K32" s="9">
        <v>3</v>
      </c>
      <c r="L32" s="35">
        <v>7.2</v>
      </c>
      <c r="M32" s="49">
        <v>0.4</v>
      </c>
      <c r="N32" s="37"/>
      <c r="O32" s="35"/>
      <c r="P32" s="35"/>
      <c r="Q32" s="64"/>
      <c r="R32" s="56">
        <v>189.41338114775752</v>
      </c>
      <c r="S32" s="56">
        <v>204.77339660586588</v>
      </c>
      <c r="T32" s="57">
        <v>13.349504974501341</v>
      </c>
      <c r="U32" s="65">
        <f t="shared" si="11"/>
        <v>2.5077349815236794E-3</v>
      </c>
      <c r="V32" s="35">
        <f t="shared" si="1"/>
        <v>7.6000000000000005</v>
      </c>
      <c r="W32" s="35">
        <f t="shared" si="2"/>
        <v>2.8784042024591088</v>
      </c>
      <c r="Y32" s="9">
        <v>8</v>
      </c>
      <c r="Z32" s="35">
        <v>3.2</v>
      </c>
      <c r="AA32" s="9"/>
      <c r="AB32" s="9">
        <v>13</v>
      </c>
      <c r="AC32" s="9">
        <v>8</v>
      </c>
      <c r="AD32" s="61">
        <f>AC32/AB32</f>
        <v>0.61538461538461542</v>
      </c>
      <c r="AE32" s="61">
        <f>1-AD32</f>
        <v>0.38461538461538458</v>
      </c>
      <c r="AF32" s="5" t="str">
        <f t="shared" si="3"/>
        <v/>
      </c>
      <c r="AG32" s="5" t="str">
        <f t="shared" si="4"/>
        <v/>
      </c>
      <c r="AH32" s="5" t="str">
        <f t="shared" si="5"/>
        <v/>
      </c>
      <c r="AI32" s="34">
        <v>152</v>
      </c>
      <c r="AJ32" s="34">
        <v>156.79730163716289</v>
      </c>
      <c r="AK32" s="34">
        <v>161.47807624314541</v>
      </c>
      <c r="AL32" s="34">
        <v>165.88418620961767</v>
      </c>
      <c r="AM32" s="34">
        <v>169.51722014881773</v>
      </c>
      <c r="AN32" s="34">
        <v>172.96851012122781</v>
      </c>
      <c r="AO32" s="34">
        <v>176.17122484345427</v>
      </c>
      <c r="AP32" s="34">
        <v>179.04775661430406</v>
      </c>
      <c r="AQ32" s="34">
        <v>181.77784961489573</v>
      </c>
      <c r="AR32" s="34">
        <v>184.36438129451113</v>
      </c>
      <c r="AS32" s="34">
        <v>186.80703354768468</v>
      </c>
      <c r="AT32" s="9" t="str">
        <f t="shared" si="6"/>
        <v/>
      </c>
      <c r="AU32" s="9" t="str">
        <f t="shared" si="7"/>
        <v/>
      </c>
      <c r="AV32" s="34">
        <v>166.5</v>
      </c>
      <c r="AW32" s="34">
        <v>171.18518815204754</v>
      </c>
      <c r="AX32" s="34">
        <v>175.33818844989489</v>
      </c>
      <c r="AY32" s="34">
        <v>179.21026164452462</v>
      </c>
      <c r="AZ32" s="34">
        <v>184.15491269740471</v>
      </c>
      <c r="BA32" s="34">
        <v>186.59108243918689</v>
      </c>
      <c r="BB32" s="34">
        <v>189.46028433528377</v>
      </c>
      <c r="BC32" s="34">
        <v>193.08891713026486</v>
      </c>
      <c r="BD32" s="34">
        <v>196.46162014241662</v>
      </c>
      <c r="BE32" s="34">
        <v>198.56399991692817</v>
      </c>
      <c r="BF32" s="34">
        <v>201.89499240340677</v>
      </c>
    </row>
    <row r="33" spans="1:58" s="5" customFormat="1" ht="14" x14ac:dyDescent="0.25">
      <c r="A33" s="5" t="s">
        <v>37</v>
      </c>
      <c r="B33" s="6" t="s">
        <v>32</v>
      </c>
      <c r="C33" s="9">
        <v>20</v>
      </c>
      <c r="D33" s="34">
        <v>25.005356843618912</v>
      </c>
      <c r="E33" s="34">
        <v>18.774999999999999</v>
      </c>
      <c r="F33" s="39">
        <v>20.140680507625785</v>
      </c>
      <c r="G33" s="63">
        <v>0.34679731982470802</v>
      </c>
      <c r="H33" s="63">
        <v>0.34414336158310482</v>
      </c>
      <c r="I33" s="44">
        <f t="shared" ref="I33" si="20">(H33-G33)/G33</f>
        <v>-7.6527645684939605E-3</v>
      </c>
      <c r="J33" s="71" t="s">
        <v>63</v>
      </c>
      <c r="K33" s="9">
        <v>3</v>
      </c>
      <c r="L33" s="35">
        <v>1</v>
      </c>
      <c r="M33" s="49">
        <v>0.1</v>
      </c>
      <c r="N33" s="37"/>
      <c r="O33" s="35"/>
      <c r="P33" s="35"/>
      <c r="Q33" s="64"/>
      <c r="R33" s="56">
        <v>25.82659405132998</v>
      </c>
      <c r="S33" s="56">
        <v>20.875642860861536</v>
      </c>
      <c r="T33" s="57">
        <v>0.35670164702851537</v>
      </c>
      <c r="U33" s="65">
        <f t="shared" si="11"/>
        <v>2.8559411038163729E-2</v>
      </c>
      <c r="V33" s="35">
        <f t="shared" si="1"/>
        <v>1.1000000000000001</v>
      </c>
      <c r="W33" s="35">
        <f t="shared" si="2"/>
        <v>0.73496235323575121</v>
      </c>
      <c r="Y33" s="9">
        <v>1</v>
      </c>
      <c r="Z33" s="35">
        <v>0.66666666666666663</v>
      </c>
      <c r="AA33" s="9"/>
      <c r="AB33" s="9">
        <v>1</v>
      </c>
      <c r="AC33" s="9">
        <v>1</v>
      </c>
      <c r="AD33" s="61">
        <f t="shared" ref="AD33" si="21">AC33/AB33</f>
        <v>1</v>
      </c>
      <c r="AE33" s="61">
        <f t="shared" ref="AE33" si="22">1-AD33</f>
        <v>0</v>
      </c>
      <c r="AF33" s="5" t="str">
        <f t="shared" si="3"/>
        <v/>
      </c>
      <c r="AG33" s="5" t="str">
        <f t="shared" si="4"/>
        <v/>
      </c>
      <c r="AH33" s="5" t="str">
        <f t="shared" si="5"/>
        <v/>
      </c>
      <c r="AI33" s="34">
        <v>20</v>
      </c>
      <c r="AJ33" s="34">
        <v>20.571428571428569</v>
      </c>
      <c r="AK33" s="34">
        <v>21.073129251700678</v>
      </c>
      <c r="AL33" s="34">
        <v>21.57643343051506</v>
      </c>
      <c r="AM33" s="34">
        <v>22.011979383590166</v>
      </c>
      <c r="AN33" s="34">
        <v>22.559836179369704</v>
      </c>
      <c r="AO33" s="34">
        <v>23.146494578151955</v>
      </c>
      <c r="AP33" s="34">
        <v>23.786532536666265</v>
      </c>
      <c r="AQ33" s="34">
        <v>24.490501892037784</v>
      </c>
      <c r="AR33" s="34">
        <v>24.817586939454166</v>
      </c>
      <c r="AS33" s="34">
        <v>25.005356843618912</v>
      </c>
      <c r="AT33" s="9" t="str">
        <f t="shared" si="6"/>
        <v/>
      </c>
      <c r="AU33" s="9" t="str">
        <f t="shared" si="7"/>
        <v/>
      </c>
      <c r="AV33" s="34">
        <v>18.774999999999999</v>
      </c>
      <c r="AW33" s="34">
        <v>20.202976190476193</v>
      </c>
      <c r="AX33" s="34">
        <v>20.743134920634919</v>
      </c>
      <c r="AY33" s="34">
        <v>20.780252470035634</v>
      </c>
      <c r="AZ33" s="34">
        <v>20.745745754083945</v>
      </c>
      <c r="BA33" s="34">
        <v>20.903035265977135</v>
      </c>
      <c r="BB33" s="34">
        <v>20.269392769133887</v>
      </c>
      <c r="BC33" s="34">
        <v>21.326204886108957</v>
      </c>
      <c r="BD33" s="34">
        <v>20.633908153761983</v>
      </c>
      <c r="BE33" s="34">
        <v>20.750998006163098</v>
      </c>
      <c r="BF33" s="34">
        <v>20.140680507625785</v>
      </c>
    </row>
    <row r="34" spans="1:58" s="5" customFormat="1" ht="14" x14ac:dyDescent="0.25">
      <c r="A34" s="5" t="s">
        <v>37</v>
      </c>
      <c r="B34" s="6" t="s">
        <v>23</v>
      </c>
      <c r="C34" s="9">
        <v>370</v>
      </c>
      <c r="D34" s="34">
        <v>408.58813036380974</v>
      </c>
      <c r="E34" s="34">
        <v>417.9468108108108</v>
      </c>
      <c r="F34" s="39">
        <v>461.14718256821112</v>
      </c>
      <c r="G34" s="63">
        <v>18.614379915770826</v>
      </c>
      <c r="H34" s="63">
        <v>18.616300921362598</v>
      </c>
      <c r="I34" s="44">
        <f t="shared" ref="I34:I44" si="23">(H34-G34)/G34</f>
        <v>1.0320008512044085E-4</v>
      </c>
      <c r="J34" s="39" t="s">
        <v>65</v>
      </c>
      <c r="K34" s="9">
        <v>3</v>
      </c>
      <c r="L34" s="35">
        <v>22</v>
      </c>
      <c r="M34" s="49">
        <v>0</v>
      </c>
      <c r="N34" s="37"/>
      <c r="O34" s="35"/>
      <c r="P34" s="35"/>
      <c r="Q34" s="64"/>
      <c r="R34" s="56">
        <v>408.58813036380974</v>
      </c>
      <c r="S34" s="56">
        <v>461.14718256821112</v>
      </c>
      <c r="T34" s="57">
        <v>18.616300921362598</v>
      </c>
      <c r="U34" s="65">
        <f t="shared" si="11"/>
        <v>1.0320008512043621E-4</v>
      </c>
      <c r="V34" s="35">
        <f t="shared" si="1"/>
        <v>22</v>
      </c>
      <c r="W34" s="35">
        <f t="shared" si="2"/>
        <v>0</v>
      </c>
      <c r="Y34" s="9">
        <v>13</v>
      </c>
      <c r="Z34" s="35">
        <v>11.666666666666666</v>
      </c>
      <c r="AA34" s="9"/>
      <c r="AB34" s="9">
        <v>21</v>
      </c>
      <c r="AC34" s="9">
        <v>13</v>
      </c>
      <c r="AD34" s="61">
        <f t="shared" ref="AD34:AD42" si="24">AC34/AB34</f>
        <v>0.61904761904761907</v>
      </c>
      <c r="AE34" s="61">
        <f t="shared" ref="AE34:AE42" si="25">1-AD34</f>
        <v>0.38095238095238093</v>
      </c>
      <c r="AF34" s="5" t="str">
        <f t="shared" si="3"/>
        <v/>
      </c>
      <c r="AG34" s="5" t="str">
        <f t="shared" si="4"/>
        <v/>
      </c>
      <c r="AH34" s="5" t="str">
        <f t="shared" si="5"/>
        <v/>
      </c>
      <c r="AI34" s="34">
        <v>370</v>
      </c>
      <c r="AJ34" s="34">
        <v>375.93537440550085</v>
      </c>
      <c r="AK34" s="34">
        <v>381.30957434043899</v>
      </c>
      <c r="AL34" s="34">
        <v>386.28006643363045</v>
      </c>
      <c r="AM34" s="34">
        <v>390.01131702997344</v>
      </c>
      <c r="AN34" s="34">
        <v>393.14594524861377</v>
      </c>
      <c r="AO34" s="34">
        <v>396.39123928523429</v>
      </c>
      <c r="AP34" s="34">
        <v>399.37622743080118</v>
      </c>
      <c r="AQ34" s="34">
        <v>402.71360035825364</v>
      </c>
      <c r="AR34" s="34">
        <v>405.85014254971787</v>
      </c>
      <c r="AS34" s="34">
        <v>408.58813036380974</v>
      </c>
      <c r="AT34" s="9" t="str">
        <f t="shared" si="6"/>
        <v/>
      </c>
      <c r="AU34" s="9" t="str">
        <f t="shared" si="7"/>
        <v/>
      </c>
      <c r="AV34" s="34">
        <v>417.9468108108108</v>
      </c>
      <c r="AW34" s="34">
        <v>424.01136996631578</v>
      </c>
      <c r="AX34" s="34">
        <v>431.02951675025673</v>
      </c>
      <c r="AY34" s="34">
        <v>436.67610597280213</v>
      </c>
      <c r="AZ34" s="34">
        <v>440.64202732000297</v>
      </c>
      <c r="BA34" s="34">
        <v>443.89669826710161</v>
      </c>
      <c r="BB34" s="34">
        <v>447.77035475158453</v>
      </c>
      <c r="BC34" s="34">
        <v>451.54920639137219</v>
      </c>
      <c r="BD34" s="34">
        <v>454.60244811387918</v>
      </c>
      <c r="BE34" s="34">
        <v>457.87985151989227</v>
      </c>
      <c r="BF34" s="34">
        <v>461.14718256821112</v>
      </c>
    </row>
    <row r="35" spans="1:58" s="5" customFormat="1" ht="14" x14ac:dyDescent="0.25">
      <c r="A35" s="5" t="s">
        <v>37</v>
      </c>
      <c r="B35" s="6" t="s">
        <v>9</v>
      </c>
      <c r="C35" s="9">
        <v>84</v>
      </c>
      <c r="D35" s="34">
        <v>104.56679591887044</v>
      </c>
      <c r="E35" s="34">
        <v>104.425</v>
      </c>
      <c r="F35" s="39">
        <v>128.46886178058242</v>
      </c>
      <c r="G35" s="63">
        <v>8.3515613440875267</v>
      </c>
      <c r="H35" s="63">
        <v>8.375090406442391</v>
      </c>
      <c r="I35" s="44">
        <f t="shared" si="23"/>
        <v>2.8173249749906528E-3</v>
      </c>
      <c r="J35" s="36" t="s">
        <v>61</v>
      </c>
      <c r="K35" s="9">
        <v>5</v>
      </c>
      <c r="L35" s="35">
        <v>4</v>
      </c>
      <c r="M35" s="49">
        <v>0</v>
      </c>
      <c r="N35" s="37"/>
      <c r="O35" s="35"/>
      <c r="P35" s="35"/>
      <c r="Q35" s="64"/>
      <c r="R35" s="56">
        <v>104.56679591887044</v>
      </c>
      <c r="S35" s="56">
        <v>128.46886178058242</v>
      </c>
      <c r="T35" s="57">
        <v>8.375090406442391</v>
      </c>
      <c r="U35" s="65">
        <f t="shared" si="11"/>
        <v>2.8173249749905427E-3</v>
      </c>
      <c r="V35" s="35">
        <f t="shared" si="1"/>
        <v>4</v>
      </c>
      <c r="W35" s="35">
        <f t="shared" si="2"/>
        <v>0</v>
      </c>
      <c r="Y35" s="9">
        <v>2</v>
      </c>
      <c r="Z35" s="35">
        <v>2.4</v>
      </c>
      <c r="AA35" s="9"/>
      <c r="AB35" s="9">
        <v>4</v>
      </c>
      <c r="AC35" s="9">
        <v>2</v>
      </c>
      <c r="AD35" s="61">
        <f t="shared" si="24"/>
        <v>0.5</v>
      </c>
      <c r="AE35" s="61">
        <f t="shared" si="25"/>
        <v>0.5</v>
      </c>
      <c r="AF35" s="5" t="str">
        <f t="shared" si="3"/>
        <v/>
      </c>
      <c r="AG35" s="5" t="str">
        <f t="shared" si="4"/>
        <v/>
      </c>
      <c r="AH35" s="5" t="str">
        <f t="shared" si="5"/>
        <v/>
      </c>
      <c r="AI35" s="34">
        <v>84</v>
      </c>
      <c r="AJ35" s="34">
        <v>86.187606837606836</v>
      </c>
      <c r="AK35" s="34">
        <v>87.805370206377532</v>
      </c>
      <c r="AL35" s="34">
        <v>89.883214145468685</v>
      </c>
      <c r="AM35" s="34">
        <v>92.120802381280967</v>
      </c>
      <c r="AN35" s="34">
        <v>94.332345017466906</v>
      </c>
      <c r="AO35" s="34">
        <v>96.694477737346261</v>
      </c>
      <c r="AP35" s="34">
        <v>98.840287528748917</v>
      </c>
      <c r="AQ35" s="34">
        <v>101.19899173414868</v>
      </c>
      <c r="AR35" s="34">
        <v>103.18368182244478</v>
      </c>
      <c r="AS35" s="34">
        <v>104.56679591887044</v>
      </c>
      <c r="AT35" s="9" t="str">
        <f t="shared" si="6"/>
        <v/>
      </c>
      <c r="AU35" s="9" t="str">
        <f t="shared" si="7"/>
        <v/>
      </c>
      <c r="AV35" s="34">
        <v>104.425</v>
      </c>
      <c r="AW35" s="34">
        <v>103.68034142246643</v>
      </c>
      <c r="AX35" s="34">
        <v>107.01321054155281</v>
      </c>
      <c r="AY35" s="34">
        <v>109.97081961112742</v>
      </c>
      <c r="AZ35" s="34">
        <v>113.0311675129693</v>
      </c>
      <c r="BA35" s="34">
        <v>116.02842856450765</v>
      </c>
      <c r="BB35" s="34">
        <v>119.95135517997916</v>
      </c>
      <c r="BC35" s="34">
        <v>122.38704894551105</v>
      </c>
      <c r="BD35" s="34">
        <v>124.88033595947944</v>
      </c>
      <c r="BE35" s="34">
        <v>126.68226980915905</v>
      </c>
      <c r="BF35" s="34">
        <v>128.46886178058242</v>
      </c>
    </row>
    <row r="36" spans="1:58" s="5" customFormat="1" ht="14" x14ac:dyDescent="0.25">
      <c r="A36" s="5" t="s">
        <v>37</v>
      </c>
      <c r="B36" s="69" t="s">
        <v>90</v>
      </c>
      <c r="C36" s="9">
        <v>798</v>
      </c>
      <c r="D36" s="34">
        <v>986.73127079873802</v>
      </c>
      <c r="E36" s="34">
        <v>709.37647237410795</v>
      </c>
      <c r="F36" s="39">
        <v>883.98148930800255</v>
      </c>
      <c r="G36" s="63">
        <v>56.73355159286352</v>
      </c>
      <c r="H36" s="63">
        <v>57.628165984849637</v>
      </c>
      <c r="I36" s="44">
        <f t="shared" si="23"/>
        <v>1.5768700651884626E-2</v>
      </c>
      <c r="J36" s="36" t="s">
        <v>61</v>
      </c>
      <c r="K36" s="9">
        <v>3</v>
      </c>
      <c r="L36" s="35">
        <v>60.333333333333336</v>
      </c>
      <c r="M36" s="49">
        <v>0</v>
      </c>
      <c r="N36" s="37"/>
      <c r="O36" s="35"/>
      <c r="P36" s="35"/>
      <c r="Q36" s="64"/>
      <c r="R36" s="56">
        <v>986.73127079873802</v>
      </c>
      <c r="S36" s="56">
        <v>883.98148930800255</v>
      </c>
      <c r="T36" s="57">
        <v>57.628165984849637</v>
      </c>
      <c r="U36" s="65">
        <f t="shared" si="11"/>
        <v>1.5768700651884737E-2</v>
      </c>
      <c r="V36" s="35">
        <f t="shared" si="1"/>
        <v>60.333333333333336</v>
      </c>
      <c r="W36" s="35">
        <f t="shared" si="2"/>
        <v>0</v>
      </c>
      <c r="Y36" s="9">
        <v>12</v>
      </c>
      <c r="Z36" s="35">
        <v>12.666666666666666</v>
      </c>
      <c r="AA36" s="9"/>
      <c r="AB36" s="9">
        <v>61</v>
      </c>
      <c r="AC36" s="9">
        <v>12</v>
      </c>
      <c r="AD36" s="61">
        <f t="shared" si="24"/>
        <v>0.19672131147540983</v>
      </c>
      <c r="AE36" s="61">
        <f t="shared" si="25"/>
        <v>0.80327868852459017</v>
      </c>
      <c r="AF36" s="5" t="str">
        <f t="shared" si="3"/>
        <v/>
      </c>
      <c r="AG36" s="5" t="str">
        <f t="shared" si="4"/>
        <v/>
      </c>
      <c r="AH36" s="5" t="str">
        <f t="shared" si="5"/>
        <v/>
      </c>
      <c r="AI36" s="34">
        <v>798</v>
      </c>
      <c r="AJ36" s="34">
        <v>819.33586954019711</v>
      </c>
      <c r="AK36" s="34">
        <v>840.20069900456929</v>
      </c>
      <c r="AL36" s="34">
        <v>860.65697960231444</v>
      </c>
      <c r="AM36" s="34">
        <v>881.15096514797835</v>
      </c>
      <c r="AN36" s="34">
        <v>900.69939479378638</v>
      </c>
      <c r="AO36" s="34">
        <v>919.47784129970125</v>
      </c>
      <c r="AP36" s="34">
        <v>937.50965812488857</v>
      </c>
      <c r="AQ36" s="34">
        <v>954.49584700512651</v>
      </c>
      <c r="AR36" s="34">
        <v>970.91086610909133</v>
      </c>
      <c r="AS36" s="34">
        <v>986.73127079873802</v>
      </c>
      <c r="AT36" s="9" t="str">
        <f t="shared" si="6"/>
        <v/>
      </c>
      <c r="AU36" s="9" t="str">
        <f t="shared" si="7"/>
        <v/>
      </c>
      <c r="AV36" s="34">
        <v>709.37647237410795</v>
      </c>
      <c r="AW36" s="34">
        <v>727.11725969396866</v>
      </c>
      <c r="AX36" s="34">
        <v>745.88950964718504</v>
      </c>
      <c r="AY36" s="34">
        <v>766.3038319223931</v>
      </c>
      <c r="AZ36" s="34">
        <v>786.16152912576069</v>
      </c>
      <c r="BA36" s="34">
        <v>804.80642846922331</v>
      </c>
      <c r="BB36" s="34">
        <v>821.73069955826202</v>
      </c>
      <c r="BC36" s="34">
        <v>837.58174747587157</v>
      </c>
      <c r="BD36" s="34">
        <v>853.70292078297598</v>
      </c>
      <c r="BE36" s="34">
        <v>868.88724757496561</v>
      </c>
      <c r="BF36" s="34">
        <v>883.98148930800255</v>
      </c>
    </row>
    <row r="37" spans="1:58" s="5" customFormat="1" ht="14" x14ac:dyDescent="0.25">
      <c r="A37" s="5" t="s">
        <v>37</v>
      </c>
      <c r="B37" s="6" t="s">
        <v>26</v>
      </c>
      <c r="C37" s="9">
        <v>133</v>
      </c>
      <c r="D37" s="34">
        <v>170.330868169171</v>
      </c>
      <c r="E37" s="34">
        <v>165.72852484472048</v>
      </c>
      <c r="F37" s="39">
        <v>211.04736044698748</v>
      </c>
      <c r="G37" s="63">
        <v>13.254411699361425</v>
      </c>
      <c r="H37" s="63">
        <v>13.758514703768562</v>
      </c>
      <c r="I37" s="44">
        <f t="shared" si="23"/>
        <v>3.8032846409276955E-2</v>
      </c>
      <c r="J37" s="36" t="s">
        <v>61</v>
      </c>
      <c r="K37" s="9">
        <v>5</v>
      </c>
      <c r="L37" s="35">
        <v>8</v>
      </c>
      <c r="M37" s="49">
        <v>0</v>
      </c>
      <c r="N37" s="37"/>
      <c r="O37" s="35"/>
      <c r="P37" s="35"/>
      <c r="Q37" s="64"/>
      <c r="R37" s="56">
        <v>170.330868169171</v>
      </c>
      <c r="S37" s="56">
        <v>211.04736044698748</v>
      </c>
      <c r="T37" s="57">
        <v>13.758514703768562</v>
      </c>
      <c r="U37" s="65">
        <f t="shared" si="11"/>
        <v>3.8032846409276955E-2</v>
      </c>
      <c r="V37" s="35">
        <f t="shared" si="1"/>
        <v>8</v>
      </c>
      <c r="W37" s="35">
        <f t="shared" si="2"/>
        <v>0</v>
      </c>
      <c r="Y37" s="9">
        <v>5</v>
      </c>
      <c r="Z37" s="35">
        <v>3</v>
      </c>
      <c r="AA37" s="9"/>
      <c r="AB37" s="9">
        <v>9</v>
      </c>
      <c r="AC37" s="9">
        <v>5</v>
      </c>
      <c r="AD37" s="61">
        <f t="shared" si="24"/>
        <v>0.55555555555555558</v>
      </c>
      <c r="AE37" s="61">
        <f t="shared" si="25"/>
        <v>0.44444444444444442</v>
      </c>
      <c r="AF37" s="5" t="str">
        <f t="shared" si="3"/>
        <v/>
      </c>
      <c r="AG37" s="5" t="str">
        <f t="shared" si="4"/>
        <v/>
      </c>
      <c r="AH37" s="5" t="str">
        <f t="shared" si="5"/>
        <v/>
      </c>
      <c r="AI37" s="34">
        <v>133</v>
      </c>
      <c r="AJ37" s="34">
        <v>137.65488798128777</v>
      </c>
      <c r="AK37" s="34">
        <v>141.90719735163285</v>
      </c>
      <c r="AL37" s="34">
        <v>146.08058354098367</v>
      </c>
      <c r="AM37" s="34">
        <v>150.25318748823503</v>
      </c>
      <c r="AN37" s="34">
        <v>154.04673431429077</v>
      </c>
      <c r="AO37" s="34">
        <v>157.7356637215504</v>
      </c>
      <c r="AP37" s="34">
        <v>161.08932102802373</v>
      </c>
      <c r="AQ37" s="34">
        <v>164.62157719347192</v>
      </c>
      <c r="AR37" s="34">
        <v>167.56492366044833</v>
      </c>
      <c r="AS37" s="34">
        <v>170.330868169171</v>
      </c>
      <c r="AT37" s="9" t="str">
        <f t="shared" si="6"/>
        <v/>
      </c>
      <c r="AU37" s="9" t="str">
        <f t="shared" si="7"/>
        <v/>
      </c>
      <c r="AV37" s="34">
        <v>165.72852484472048</v>
      </c>
      <c r="AW37" s="34">
        <v>170.34453712994119</v>
      </c>
      <c r="AX37" s="34">
        <v>173.82062263382088</v>
      </c>
      <c r="AY37" s="34">
        <v>179.68294479912265</v>
      </c>
      <c r="AZ37" s="34">
        <v>186.2118955307038</v>
      </c>
      <c r="BA37" s="34">
        <v>192.12936464339285</v>
      </c>
      <c r="BB37" s="34">
        <v>196.20624266698883</v>
      </c>
      <c r="BC37" s="34">
        <v>200.39669424547085</v>
      </c>
      <c r="BD37" s="34">
        <v>204.16010542558092</v>
      </c>
      <c r="BE37" s="34">
        <v>207.84545343776162</v>
      </c>
      <c r="BF37" s="34">
        <v>211.04736044698748</v>
      </c>
    </row>
    <row r="38" spans="1:58" s="5" customFormat="1" ht="14" x14ac:dyDescent="0.25">
      <c r="A38" s="5" t="s">
        <v>37</v>
      </c>
      <c r="B38" s="6" t="s">
        <v>103</v>
      </c>
      <c r="C38" s="9">
        <v>1515</v>
      </c>
      <c r="D38" s="34">
        <v>1928.624398903838</v>
      </c>
      <c r="E38" s="34">
        <v>1671.5562658191086</v>
      </c>
      <c r="F38" s="39">
        <v>2151.1328090103643</v>
      </c>
      <c r="G38" s="63">
        <v>133.68546510971666</v>
      </c>
      <c r="H38" s="63">
        <v>140.23578555943286</v>
      </c>
      <c r="I38" s="44">
        <f t="shared" si="23"/>
        <v>4.8998000226429243E-2</v>
      </c>
      <c r="J38" s="36" t="s">
        <v>61</v>
      </c>
      <c r="K38" s="9">
        <v>5</v>
      </c>
      <c r="L38" s="35">
        <v>94</v>
      </c>
      <c r="M38" s="49">
        <v>0</v>
      </c>
      <c r="N38" s="37"/>
      <c r="O38" s="35"/>
      <c r="P38" s="35"/>
      <c r="Q38" s="64"/>
      <c r="R38" s="56">
        <v>1928.624398903838</v>
      </c>
      <c r="S38" s="56">
        <v>2151.1328090103643</v>
      </c>
      <c r="T38" s="57">
        <v>140.23578555943286</v>
      </c>
      <c r="U38" s="65">
        <f t="shared" si="11"/>
        <v>4.8998000226429195E-2</v>
      </c>
      <c r="V38" s="35">
        <f t="shared" si="1"/>
        <v>94</v>
      </c>
      <c r="W38" s="35">
        <f t="shared" si="2"/>
        <v>0</v>
      </c>
      <c r="Y38" s="9">
        <v>46</v>
      </c>
      <c r="Z38" s="35">
        <v>44.2</v>
      </c>
      <c r="AA38" s="9"/>
      <c r="AB38" s="9">
        <v>88</v>
      </c>
      <c r="AC38" s="9">
        <v>46</v>
      </c>
      <c r="AD38" s="61">
        <f t="shared" si="24"/>
        <v>0.52272727272727271</v>
      </c>
      <c r="AE38" s="61">
        <f t="shared" si="25"/>
        <v>0.47727272727272729</v>
      </c>
      <c r="AF38" s="5" t="str">
        <f t="shared" si="3"/>
        <v/>
      </c>
      <c r="AG38" s="5" t="str">
        <f t="shared" si="4"/>
        <v/>
      </c>
      <c r="AH38" s="5" t="str">
        <f t="shared" si="5"/>
        <v/>
      </c>
      <c r="AI38" s="34">
        <v>1515</v>
      </c>
      <c r="AJ38" s="34">
        <v>1554.2436003772941</v>
      </c>
      <c r="AK38" s="34">
        <v>1598.8558588101905</v>
      </c>
      <c r="AL38" s="34">
        <v>1643.6418947114794</v>
      </c>
      <c r="AM38" s="34">
        <v>1686.9652474712145</v>
      </c>
      <c r="AN38" s="34">
        <v>1729.8706484950367</v>
      </c>
      <c r="AO38" s="34">
        <v>1772.047210844521</v>
      </c>
      <c r="AP38" s="34">
        <v>1813.2454193597034</v>
      </c>
      <c r="AQ38" s="34">
        <v>1852.8233365434992</v>
      </c>
      <c r="AR38" s="34">
        <v>1891.3321765543719</v>
      </c>
      <c r="AS38" s="34">
        <v>1928.624398903838</v>
      </c>
      <c r="AT38" s="9" t="str">
        <f t="shared" si="6"/>
        <v/>
      </c>
      <c r="AU38" s="9" t="str">
        <f t="shared" si="7"/>
        <v/>
      </c>
      <c r="AV38" s="34">
        <v>1671.5562658191086</v>
      </c>
      <c r="AW38" s="34">
        <v>1722.0162675760744</v>
      </c>
      <c r="AX38" s="34">
        <v>1775.1362886705151</v>
      </c>
      <c r="AY38" s="34">
        <v>1826.4540925809677</v>
      </c>
      <c r="AZ38" s="34">
        <v>1876.656493452055</v>
      </c>
      <c r="BA38" s="34">
        <v>1925.4087487518893</v>
      </c>
      <c r="BB38" s="34">
        <v>1973.081985861548</v>
      </c>
      <c r="BC38" s="34">
        <v>2019.5328552404942</v>
      </c>
      <c r="BD38" s="34">
        <v>2063.8193868708445</v>
      </c>
      <c r="BE38" s="34">
        <v>2108.335750535537</v>
      </c>
      <c r="BF38" s="34">
        <v>2151.1328090103643</v>
      </c>
    </row>
    <row r="39" spans="1:58" s="5" customFormat="1" ht="14" x14ac:dyDescent="0.25">
      <c r="A39" s="5" t="s">
        <v>37</v>
      </c>
      <c r="B39" s="6" t="s">
        <v>21</v>
      </c>
      <c r="C39" s="9">
        <v>159</v>
      </c>
      <c r="D39" s="34">
        <v>185.04179081836719</v>
      </c>
      <c r="E39" s="34">
        <v>157.28875000000002</v>
      </c>
      <c r="F39" s="39">
        <v>183.39988850102947</v>
      </c>
      <c r="G39" s="63">
        <v>2.9053164814156354</v>
      </c>
      <c r="H39" s="63">
        <v>3.1337498312836845</v>
      </c>
      <c r="I39" s="44">
        <f t="shared" si="23"/>
        <v>7.8625978040348765E-2</v>
      </c>
      <c r="J39" s="71" t="s">
        <v>63</v>
      </c>
      <c r="K39" s="9">
        <v>3</v>
      </c>
      <c r="L39" s="35">
        <v>7.666666666666667</v>
      </c>
      <c r="M39" s="49">
        <v>0</v>
      </c>
      <c r="N39" s="37"/>
      <c r="O39" s="35"/>
      <c r="P39" s="35"/>
      <c r="Q39" s="64"/>
      <c r="R39" s="56">
        <v>185.04179081836719</v>
      </c>
      <c r="S39" s="56">
        <v>183.39988850102947</v>
      </c>
      <c r="T39" s="57">
        <v>3.1337498312836845</v>
      </c>
      <c r="U39" s="65">
        <f t="shared" si="11"/>
        <v>7.8625978040348654E-2</v>
      </c>
      <c r="V39" s="35">
        <f t="shared" si="1"/>
        <v>7.666666666666667</v>
      </c>
      <c r="W39" s="35">
        <f t="shared" si="2"/>
        <v>0</v>
      </c>
      <c r="Y39" s="9">
        <v>5</v>
      </c>
      <c r="Z39" s="35">
        <v>4.666666666666667</v>
      </c>
      <c r="AA39" s="9"/>
      <c r="AB39" s="9">
        <v>8</v>
      </c>
      <c r="AC39" s="9">
        <v>5</v>
      </c>
      <c r="AD39" s="61">
        <f t="shared" si="24"/>
        <v>0.625</v>
      </c>
      <c r="AE39" s="61">
        <f t="shared" si="25"/>
        <v>0.375</v>
      </c>
      <c r="AF39" s="5" t="str">
        <f t="shared" si="3"/>
        <v/>
      </c>
      <c r="AG39" s="5" t="str">
        <f t="shared" si="4"/>
        <v/>
      </c>
      <c r="AH39" s="5" t="str">
        <f t="shared" si="5"/>
        <v/>
      </c>
      <c r="AI39" s="34">
        <v>159</v>
      </c>
      <c r="AJ39" s="34">
        <v>162.41488095238097</v>
      </c>
      <c r="AK39" s="34">
        <v>165.79074562232302</v>
      </c>
      <c r="AL39" s="34">
        <v>169.22738729593055</v>
      </c>
      <c r="AM39" s="34">
        <v>172.55171920201846</v>
      </c>
      <c r="AN39" s="34">
        <v>175.41779260968076</v>
      </c>
      <c r="AO39" s="34">
        <v>177.78835501612605</v>
      </c>
      <c r="AP39" s="34">
        <v>180.53264313227038</v>
      </c>
      <c r="AQ39" s="34">
        <v>183.0463403346989</v>
      </c>
      <c r="AR39" s="34">
        <v>184.19297683135676</v>
      </c>
      <c r="AS39" s="34">
        <v>185.04179081836719</v>
      </c>
      <c r="AT39" s="9" t="str">
        <f t="shared" si="6"/>
        <v/>
      </c>
      <c r="AU39" s="9" t="str">
        <f t="shared" si="7"/>
        <v/>
      </c>
      <c r="AV39" s="34">
        <v>157.28875000000002</v>
      </c>
      <c r="AW39" s="34">
        <v>159.93541033641162</v>
      </c>
      <c r="AX39" s="34">
        <v>163.26500863631273</v>
      </c>
      <c r="AY39" s="34">
        <v>166.04114401687355</v>
      </c>
      <c r="AZ39" s="34">
        <v>170.14727248307281</v>
      </c>
      <c r="BA39" s="34">
        <v>173.23522302076501</v>
      </c>
      <c r="BB39" s="34">
        <v>175.49928187799784</v>
      </c>
      <c r="BC39" s="34">
        <v>178.56023580402731</v>
      </c>
      <c r="BD39" s="34">
        <v>181.65878362325356</v>
      </c>
      <c r="BE39" s="34">
        <v>182.40409483491544</v>
      </c>
      <c r="BF39" s="34">
        <v>183.39988850102947</v>
      </c>
    </row>
    <row r="40" spans="1:58" s="5" customFormat="1" ht="14" x14ac:dyDescent="0.25">
      <c r="A40" s="5" t="s">
        <v>37</v>
      </c>
      <c r="B40" s="70" t="s">
        <v>96</v>
      </c>
      <c r="C40" s="9">
        <v>196</v>
      </c>
      <c r="D40" s="34">
        <v>255.38242419728377</v>
      </c>
      <c r="E40" s="34">
        <v>204.25</v>
      </c>
      <c r="F40" s="39">
        <v>272.84096037691927</v>
      </c>
      <c r="G40" s="63">
        <v>16.335230112807061</v>
      </c>
      <c r="H40" s="63">
        <v>17.786938235975285</v>
      </c>
      <c r="I40" s="44">
        <f t="shared" si="23"/>
        <v>8.8869768784589298E-2</v>
      </c>
      <c r="J40" s="36" t="s">
        <v>61</v>
      </c>
      <c r="K40" s="9">
        <v>3</v>
      </c>
      <c r="L40" s="35">
        <v>12</v>
      </c>
      <c r="M40" s="49">
        <v>0</v>
      </c>
      <c r="N40" s="37"/>
      <c r="O40" s="35"/>
      <c r="P40" s="35"/>
      <c r="Q40" s="64"/>
      <c r="R40" s="56">
        <v>255.38242419728377</v>
      </c>
      <c r="S40" s="56">
        <v>272.84096037691927</v>
      </c>
      <c r="T40" s="57">
        <v>17.786938235975285</v>
      </c>
      <c r="U40" s="65">
        <f t="shared" si="11"/>
        <v>8.8869768784589409E-2</v>
      </c>
      <c r="V40" s="35">
        <f t="shared" si="1"/>
        <v>12</v>
      </c>
      <c r="W40" s="35">
        <f t="shared" si="2"/>
        <v>0</v>
      </c>
      <c r="Y40" s="9">
        <v>6</v>
      </c>
      <c r="Z40" s="35">
        <v>8</v>
      </c>
      <c r="AA40" s="9"/>
      <c r="AB40" s="9">
        <v>8</v>
      </c>
      <c r="AC40" s="9">
        <v>6</v>
      </c>
      <c r="AD40" s="61">
        <f t="shared" si="24"/>
        <v>0.75</v>
      </c>
      <c r="AE40" s="61">
        <f t="shared" si="25"/>
        <v>0.25</v>
      </c>
      <c r="AF40" s="5" t="str">
        <f t="shared" si="3"/>
        <v/>
      </c>
      <c r="AG40" s="5" t="str">
        <f t="shared" si="4"/>
        <v/>
      </c>
      <c r="AH40" s="5" t="str">
        <f t="shared" si="5"/>
        <v/>
      </c>
      <c r="AI40" s="34">
        <v>196</v>
      </c>
      <c r="AJ40" s="34">
        <v>201.1997116462324</v>
      </c>
      <c r="AK40" s="34">
        <v>207.08625002626508</v>
      </c>
      <c r="AL40" s="34">
        <v>213.48418621993116</v>
      </c>
      <c r="AM40" s="34">
        <v>219.73258575629939</v>
      </c>
      <c r="AN40" s="34">
        <v>226.0621350138222</v>
      </c>
      <c r="AO40" s="34">
        <v>232.79087317859981</v>
      </c>
      <c r="AP40" s="34">
        <v>239.42367027123643</v>
      </c>
      <c r="AQ40" s="34">
        <v>244.90715407457731</v>
      </c>
      <c r="AR40" s="34">
        <v>250.28788647339147</v>
      </c>
      <c r="AS40" s="34">
        <v>255.38242419728377</v>
      </c>
      <c r="AT40" s="9" t="str">
        <f t="shared" si="6"/>
        <v/>
      </c>
      <c r="AU40" s="9" t="str">
        <f t="shared" si="7"/>
        <v/>
      </c>
      <c r="AV40" s="34">
        <v>204.25</v>
      </c>
      <c r="AW40" s="34">
        <v>210.93501259954115</v>
      </c>
      <c r="AX40" s="34">
        <v>219.16082573737398</v>
      </c>
      <c r="AY40" s="34">
        <v>225.92555636306349</v>
      </c>
      <c r="AZ40" s="34">
        <v>233.2754082785803</v>
      </c>
      <c r="BA40" s="34">
        <v>241.94117456285366</v>
      </c>
      <c r="BB40" s="34">
        <v>248.80451779987609</v>
      </c>
      <c r="BC40" s="34">
        <v>254.93318644882075</v>
      </c>
      <c r="BD40" s="34">
        <v>260.9472784917541</v>
      </c>
      <c r="BE40" s="34">
        <v>267.47791843972135</v>
      </c>
      <c r="BF40" s="34">
        <v>272.84096037691927</v>
      </c>
    </row>
    <row r="41" spans="1:58" s="5" customFormat="1" ht="14" x14ac:dyDescent="0.25">
      <c r="A41" s="5" t="s">
        <v>37</v>
      </c>
      <c r="B41" s="70" t="s">
        <v>95</v>
      </c>
      <c r="C41" s="9">
        <v>119</v>
      </c>
      <c r="D41" s="34">
        <v>158.48889298271416</v>
      </c>
      <c r="E41" s="34">
        <v>123.28750000000001</v>
      </c>
      <c r="F41" s="39">
        <v>167.79487773042251</v>
      </c>
      <c r="G41" s="63">
        <v>9.8601208447133448</v>
      </c>
      <c r="H41" s="63">
        <v>10.938816233387389</v>
      </c>
      <c r="I41" s="44">
        <f t="shared" si="23"/>
        <v>0.10939981422767277</v>
      </c>
      <c r="J41" s="36" t="s">
        <v>61</v>
      </c>
      <c r="K41" s="9">
        <v>3</v>
      </c>
      <c r="L41" s="35">
        <v>6.333333333333333</v>
      </c>
      <c r="M41" s="49">
        <v>0</v>
      </c>
      <c r="N41" s="37"/>
      <c r="O41" s="35"/>
      <c r="P41" s="35"/>
      <c r="Q41" s="64"/>
      <c r="R41" s="56">
        <v>158.48889298271416</v>
      </c>
      <c r="S41" s="56">
        <v>167.79487773042251</v>
      </c>
      <c r="T41" s="57">
        <v>10.938816233387389</v>
      </c>
      <c r="U41" s="65">
        <f t="shared" si="11"/>
        <v>0.10939981422767286</v>
      </c>
      <c r="V41" s="35">
        <f t="shared" si="1"/>
        <v>6.333333333333333</v>
      </c>
      <c r="W41" s="35">
        <f t="shared" si="2"/>
        <v>0</v>
      </c>
      <c r="Y41" s="9">
        <v>5</v>
      </c>
      <c r="Z41" s="35">
        <v>4.666666666666667</v>
      </c>
      <c r="AA41" s="9"/>
      <c r="AB41" s="9">
        <v>5</v>
      </c>
      <c r="AC41" s="9">
        <v>5</v>
      </c>
      <c r="AD41" s="61">
        <f t="shared" si="24"/>
        <v>1</v>
      </c>
      <c r="AE41" s="61">
        <f t="shared" si="25"/>
        <v>0</v>
      </c>
      <c r="AF41" s="5" t="str">
        <f t="shared" si="3"/>
        <v/>
      </c>
      <c r="AG41" s="5" t="str">
        <f t="shared" si="4"/>
        <v/>
      </c>
      <c r="AH41" s="5" t="str">
        <f t="shared" si="5"/>
        <v/>
      </c>
      <c r="AI41" s="34">
        <v>119</v>
      </c>
      <c r="AJ41" s="34">
        <v>123.55108543417366</v>
      </c>
      <c r="AK41" s="34">
        <v>128.31838580407654</v>
      </c>
      <c r="AL41" s="34">
        <v>133.00223188497398</v>
      </c>
      <c r="AM41" s="34">
        <v>136.27969925744569</v>
      </c>
      <c r="AN41" s="34">
        <v>139.1393605507202</v>
      </c>
      <c r="AO41" s="34">
        <v>143.43755968597895</v>
      </c>
      <c r="AP41" s="34">
        <v>147.76674341634572</v>
      </c>
      <c r="AQ41" s="34">
        <v>151.42559724710298</v>
      </c>
      <c r="AR41" s="34">
        <v>154.73418545125128</v>
      </c>
      <c r="AS41" s="34">
        <v>158.48889298271416</v>
      </c>
      <c r="AT41" s="9" t="str">
        <f t="shared" si="6"/>
        <v/>
      </c>
      <c r="AU41" s="9" t="str">
        <f t="shared" si="7"/>
        <v/>
      </c>
      <c r="AV41" s="34">
        <v>123.28750000000001</v>
      </c>
      <c r="AW41" s="34">
        <v>128.88013300395917</v>
      </c>
      <c r="AX41" s="34">
        <v>134.40193634907442</v>
      </c>
      <c r="AY41" s="34">
        <v>137.52183098632338</v>
      </c>
      <c r="AZ41" s="34">
        <v>140.60206465930469</v>
      </c>
      <c r="BA41" s="34">
        <v>145.87673391401532</v>
      </c>
      <c r="BB41" s="34">
        <v>150.06603102030979</v>
      </c>
      <c r="BC41" s="34">
        <v>154.4425133697508</v>
      </c>
      <c r="BD41" s="34">
        <v>157.2135580684868</v>
      </c>
      <c r="BE41" s="34">
        <v>162.23041809373609</v>
      </c>
      <c r="BF41" s="34">
        <v>167.79487773042251</v>
      </c>
    </row>
    <row r="42" spans="1:58" s="5" customFormat="1" ht="14" x14ac:dyDescent="0.25">
      <c r="A42" s="5" t="s">
        <v>37</v>
      </c>
      <c r="B42" s="6" t="s">
        <v>24</v>
      </c>
      <c r="C42" s="9">
        <v>24</v>
      </c>
      <c r="D42" s="34">
        <v>26.132399486448829</v>
      </c>
      <c r="E42" s="34">
        <v>30.774999999999999</v>
      </c>
      <c r="F42" s="39">
        <v>33.528014232518473</v>
      </c>
      <c r="G42" s="63">
        <v>3.170441492348187</v>
      </c>
      <c r="H42" s="63">
        <v>3.5397908762919705</v>
      </c>
      <c r="I42" s="44">
        <f t="shared" si="23"/>
        <v>0.11649777636181043</v>
      </c>
      <c r="J42" s="39" t="s">
        <v>64</v>
      </c>
      <c r="K42" s="9">
        <v>5</v>
      </c>
      <c r="L42" s="35">
        <v>1.6</v>
      </c>
      <c r="M42" s="49">
        <v>0</v>
      </c>
      <c r="N42" s="37"/>
      <c r="O42" s="35"/>
      <c r="P42" s="35"/>
      <c r="Q42" s="64"/>
      <c r="R42" s="56">
        <v>26.132399486448829</v>
      </c>
      <c r="S42" s="56">
        <v>33.528014232518473</v>
      </c>
      <c r="T42" s="57">
        <v>3.5397908762919705</v>
      </c>
      <c r="U42" s="65">
        <f t="shared" si="11"/>
        <v>0.11649777636181047</v>
      </c>
      <c r="V42" s="35">
        <f t="shared" si="1"/>
        <v>1.6</v>
      </c>
      <c r="W42" s="35">
        <f t="shared" si="2"/>
        <v>0</v>
      </c>
      <c r="Y42" s="9">
        <v>0</v>
      </c>
      <c r="Z42" s="35">
        <v>0.8</v>
      </c>
      <c r="AA42" s="9"/>
      <c r="AB42" s="9">
        <v>3</v>
      </c>
      <c r="AC42" s="9">
        <v>0</v>
      </c>
      <c r="AD42" s="61">
        <f t="shared" si="24"/>
        <v>0</v>
      </c>
      <c r="AE42" s="61">
        <f t="shared" si="25"/>
        <v>1</v>
      </c>
      <c r="AF42" s="5" t="str">
        <f t="shared" si="3"/>
        <v/>
      </c>
      <c r="AG42" s="5" t="str">
        <f t="shared" si="4"/>
        <v/>
      </c>
      <c r="AH42" s="5" t="str">
        <f t="shared" si="5"/>
        <v/>
      </c>
      <c r="AI42" s="34">
        <v>24</v>
      </c>
      <c r="AJ42" s="34">
        <v>24.148137973137974</v>
      </c>
      <c r="AK42" s="34">
        <v>24.365599650061643</v>
      </c>
      <c r="AL42" s="34">
        <v>24.698330327211043</v>
      </c>
      <c r="AM42" s="34">
        <v>24.859272664833497</v>
      </c>
      <c r="AN42" s="34">
        <v>24.977579285360548</v>
      </c>
      <c r="AO42" s="34">
        <v>25.110227928594718</v>
      </c>
      <c r="AP42" s="34">
        <v>25.249208958014634</v>
      </c>
      <c r="AQ42" s="34">
        <v>25.473640320045643</v>
      </c>
      <c r="AR42" s="34">
        <v>25.74172005183808</v>
      </c>
      <c r="AS42" s="34">
        <v>26.132399486448829</v>
      </c>
      <c r="AT42" s="9" t="str">
        <f t="shared" si="6"/>
        <v/>
      </c>
      <c r="AU42" s="9" t="str">
        <f t="shared" si="7"/>
        <v/>
      </c>
      <c r="AV42" s="34">
        <v>30.774999999999999</v>
      </c>
      <c r="AW42" s="34">
        <v>29.973975885225883</v>
      </c>
      <c r="AX42" s="34">
        <v>30.058546644175422</v>
      </c>
      <c r="AY42" s="34">
        <v>29.711135049040706</v>
      </c>
      <c r="AZ42" s="34">
        <v>30.623880097655697</v>
      </c>
      <c r="BA42" s="34">
        <v>31.609761011930491</v>
      </c>
      <c r="BB42" s="34">
        <v>32.274890108896628</v>
      </c>
      <c r="BC42" s="34">
        <v>32.657259898696154</v>
      </c>
      <c r="BD42" s="34">
        <v>33.123016596848174</v>
      </c>
      <c r="BE42" s="34">
        <v>33.217305490764346</v>
      </c>
      <c r="BF42" s="34">
        <v>33.528014232518473</v>
      </c>
    </row>
    <row r="43" spans="1:58" s="5" customFormat="1" ht="14" x14ac:dyDescent="0.25">
      <c r="A43" s="5" t="s">
        <v>37</v>
      </c>
      <c r="B43" s="6" t="s">
        <v>44</v>
      </c>
      <c r="C43" s="9">
        <v>43</v>
      </c>
      <c r="D43" s="34">
        <v>55.557117312686479</v>
      </c>
      <c r="E43" s="35">
        <v>40.65</v>
      </c>
      <c r="F43" s="63">
        <v>50.929616674207772</v>
      </c>
      <c r="G43" s="63">
        <v>0.99423150062919075</v>
      </c>
      <c r="H43" s="63">
        <v>1.115706800521991</v>
      </c>
      <c r="I43" s="44">
        <f t="shared" si="23"/>
        <v>0.12218009569795935</v>
      </c>
      <c r="J43" s="66" t="s">
        <v>62</v>
      </c>
      <c r="K43" s="9">
        <v>5</v>
      </c>
      <c r="L43" s="35">
        <v>2.8</v>
      </c>
      <c r="M43" s="49">
        <v>0</v>
      </c>
      <c r="N43" s="37"/>
      <c r="O43" s="35"/>
      <c r="P43" s="35"/>
      <c r="Q43" s="64"/>
      <c r="R43" s="56">
        <v>55.557117312686479</v>
      </c>
      <c r="S43" s="56">
        <v>50.929616674207772</v>
      </c>
      <c r="T43" s="57">
        <v>1.115706800521991</v>
      </c>
      <c r="U43" s="65">
        <f t="shared" si="11"/>
        <v>0.12218009569795929</v>
      </c>
      <c r="V43" s="35">
        <f t="shared" si="1"/>
        <v>2.8</v>
      </c>
      <c r="W43" s="35">
        <f t="shared" si="2"/>
        <v>0</v>
      </c>
      <c r="Y43" s="9">
        <v>1</v>
      </c>
      <c r="Z43" s="35">
        <v>2</v>
      </c>
      <c r="AA43" s="9"/>
      <c r="AB43" s="9">
        <v>2</v>
      </c>
      <c r="AC43" s="9">
        <v>1</v>
      </c>
      <c r="AD43" s="61">
        <f t="shared" ref="AD43" si="26">AC43/AB43</f>
        <v>0.5</v>
      </c>
      <c r="AE43" s="61">
        <f t="shared" ref="AE43" si="27">1-AD43</f>
        <v>0.5</v>
      </c>
      <c r="AF43" s="5" t="str">
        <f t="shared" si="3"/>
        <v/>
      </c>
      <c r="AG43" s="5" t="str">
        <f t="shared" si="4"/>
        <v/>
      </c>
      <c r="AH43" s="5" t="str">
        <f t="shared" si="5"/>
        <v/>
      </c>
      <c r="AI43" s="34">
        <v>43</v>
      </c>
      <c r="AJ43" s="34">
        <v>44.666381766381761</v>
      </c>
      <c r="AK43" s="34">
        <v>46.235843702567358</v>
      </c>
      <c r="AL43" s="34">
        <v>47.785723138266327</v>
      </c>
      <c r="AM43" s="34">
        <v>49.214186057726451</v>
      </c>
      <c r="AN43" s="34">
        <v>50.328650360373686</v>
      </c>
      <c r="AO43" s="34">
        <v>51.153243912148163</v>
      </c>
      <c r="AP43" s="34">
        <v>52.265417711568652</v>
      </c>
      <c r="AQ43" s="34">
        <v>53.195090661200844</v>
      </c>
      <c r="AR43" s="34">
        <v>54.308924774398143</v>
      </c>
      <c r="AS43" s="34">
        <v>55.557117312686479</v>
      </c>
      <c r="AT43" s="9" t="str">
        <f t="shared" si="6"/>
        <v/>
      </c>
      <c r="AU43" s="9" t="str">
        <f t="shared" si="7"/>
        <v/>
      </c>
      <c r="AV43" s="34">
        <v>40.65</v>
      </c>
      <c r="AW43" s="34">
        <v>41.226698921448921</v>
      </c>
      <c r="AX43" s="34">
        <v>42.201172230976788</v>
      </c>
      <c r="AY43" s="34">
        <v>43.236726695778302</v>
      </c>
      <c r="AZ43" s="34">
        <v>43.500447380181633</v>
      </c>
      <c r="BA43" s="34">
        <v>43.711207742662992</v>
      </c>
      <c r="BB43" s="34">
        <v>45.743787517445796</v>
      </c>
      <c r="BC43" s="34">
        <v>46.398390831699501</v>
      </c>
      <c r="BD43" s="34">
        <v>48.059808469276078</v>
      </c>
      <c r="BE43" s="34">
        <v>50.113225039926675</v>
      </c>
      <c r="BF43" s="34">
        <v>50.929616674207772</v>
      </c>
    </row>
    <row r="44" spans="1:58" s="5" customFormat="1" ht="14" x14ac:dyDescent="0.25">
      <c r="A44" s="5" t="s">
        <v>37</v>
      </c>
      <c r="B44" s="6" t="s">
        <v>30</v>
      </c>
      <c r="C44" s="9">
        <v>334</v>
      </c>
      <c r="D44" s="34">
        <v>412.96880314395588</v>
      </c>
      <c r="E44" s="34">
        <v>292.83750000000003</v>
      </c>
      <c r="F44" s="39">
        <v>362.39468986673143</v>
      </c>
      <c r="G44" s="63">
        <v>5.4090684497559494</v>
      </c>
      <c r="H44" s="63">
        <v>6.1922300362881524</v>
      </c>
      <c r="I44" s="44">
        <f t="shared" si="23"/>
        <v>0.14478677683724603</v>
      </c>
      <c r="J44" s="71" t="s">
        <v>63</v>
      </c>
      <c r="K44" s="9">
        <v>3</v>
      </c>
      <c r="L44" s="35">
        <v>24.333333333333332</v>
      </c>
      <c r="M44" s="49">
        <v>0</v>
      </c>
      <c r="N44" s="37"/>
      <c r="O44" s="35"/>
      <c r="P44" s="35"/>
      <c r="Q44" s="64"/>
      <c r="R44" s="56">
        <v>412.96880314395588</v>
      </c>
      <c r="S44" s="56">
        <v>362.39468986673143</v>
      </c>
      <c r="T44" s="57">
        <v>6.1922300362881524</v>
      </c>
      <c r="U44" s="65">
        <f t="shared" si="11"/>
        <v>0.14478677683724595</v>
      </c>
      <c r="V44" s="35">
        <f t="shared" si="1"/>
        <v>24.333333333333332</v>
      </c>
      <c r="W44" s="35">
        <f t="shared" si="2"/>
        <v>0</v>
      </c>
      <c r="Y44" s="9">
        <v>13</v>
      </c>
      <c r="Z44" s="35">
        <v>11.666666666666666</v>
      </c>
      <c r="AA44" s="9"/>
      <c r="AB44" s="9">
        <v>29</v>
      </c>
      <c r="AC44" s="9">
        <v>13</v>
      </c>
      <c r="AD44" s="61">
        <f>AC44/AB44</f>
        <v>0.44827586206896552</v>
      </c>
      <c r="AE44" s="61">
        <f>1-AD44</f>
        <v>0.55172413793103448</v>
      </c>
      <c r="AF44" s="5" t="str">
        <f t="shared" si="3"/>
        <v/>
      </c>
      <c r="AG44" s="5" t="str">
        <f t="shared" si="4"/>
        <v/>
      </c>
      <c r="AH44" s="5" t="str">
        <f t="shared" si="5"/>
        <v/>
      </c>
      <c r="AI44" s="34">
        <v>334</v>
      </c>
      <c r="AJ44" s="34">
        <v>345.58924905795925</v>
      </c>
      <c r="AK44" s="34">
        <v>356.49727612420162</v>
      </c>
      <c r="AL44" s="34">
        <v>366.62562733465427</v>
      </c>
      <c r="AM44" s="34">
        <v>375.73273702143507</v>
      </c>
      <c r="AN44" s="34">
        <v>384.10469032602805</v>
      </c>
      <c r="AO44" s="34">
        <v>391.40457130429712</v>
      </c>
      <c r="AP44" s="34">
        <v>397.50755649214494</v>
      </c>
      <c r="AQ44" s="34">
        <v>402.97579251762642</v>
      </c>
      <c r="AR44" s="34">
        <v>408.06429992417702</v>
      </c>
      <c r="AS44" s="34">
        <v>412.96880314395588</v>
      </c>
      <c r="AT44" s="9" t="str">
        <f t="shared" si="6"/>
        <v/>
      </c>
      <c r="AU44" s="9" t="str">
        <f t="shared" si="7"/>
        <v/>
      </c>
      <c r="AV44" s="34">
        <v>292.83750000000003</v>
      </c>
      <c r="AW44" s="34">
        <v>302.51565472766822</v>
      </c>
      <c r="AX44" s="34">
        <v>311.19466090724239</v>
      </c>
      <c r="AY44" s="34">
        <v>319.63082185568049</v>
      </c>
      <c r="AZ44" s="34">
        <v>327.72594552709199</v>
      </c>
      <c r="BA44" s="34">
        <v>335.16826570553883</v>
      </c>
      <c r="BB44" s="34">
        <v>341.36185108301493</v>
      </c>
      <c r="BC44" s="34">
        <v>347.112796358612</v>
      </c>
      <c r="BD44" s="34">
        <v>352.18155976756708</v>
      </c>
      <c r="BE44" s="34">
        <v>357.38209043043349</v>
      </c>
      <c r="BF44" s="34">
        <v>362.39468986673143</v>
      </c>
    </row>
    <row r="45" spans="1:58" s="5" customFormat="1" ht="14" x14ac:dyDescent="0.25">
      <c r="A45" s="5" t="s">
        <v>37</v>
      </c>
      <c r="B45" s="6" t="s">
        <v>27</v>
      </c>
      <c r="C45" s="9">
        <v>484</v>
      </c>
      <c r="D45" s="34">
        <v>582.87640112106385</v>
      </c>
      <c r="E45" s="34">
        <v>491.15748774509797</v>
      </c>
      <c r="F45" s="39">
        <v>591.97825104076139</v>
      </c>
      <c r="G45" s="63">
        <v>50.599060225005843</v>
      </c>
      <c r="H45" s="63">
        <v>62.499353450076427</v>
      </c>
      <c r="I45" s="44">
        <f t="shared" si="0"/>
        <v>0.23518802863436403</v>
      </c>
      <c r="J45" s="39" t="s">
        <v>64</v>
      </c>
      <c r="K45" s="9">
        <v>5</v>
      </c>
      <c r="L45" s="35">
        <v>28.2</v>
      </c>
      <c r="M45" s="49">
        <v>0</v>
      </c>
      <c r="N45" s="37"/>
      <c r="O45" s="35"/>
      <c r="P45" s="35"/>
      <c r="Q45" s="64"/>
      <c r="R45" s="56">
        <v>582.87640112106385</v>
      </c>
      <c r="S45" s="56">
        <v>591.97825104076139</v>
      </c>
      <c r="T45" s="57">
        <v>62.499353450076427</v>
      </c>
      <c r="U45" s="65">
        <f t="shared" si="11"/>
        <v>0.23518802863436394</v>
      </c>
      <c r="V45" s="35">
        <f t="shared" si="1"/>
        <v>28.2</v>
      </c>
      <c r="W45" s="35">
        <f t="shared" si="2"/>
        <v>0</v>
      </c>
      <c r="Y45" s="9">
        <v>7</v>
      </c>
      <c r="Z45" s="35">
        <v>14.2</v>
      </c>
      <c r="AA45" s="9"/>
      <c r="AB45" s="9">
        <v>19</v>
      </c>
      <c r="AC45" s="9">
        <v>7</v>
      </c>
      <c r="AD45" s="61">
        <f t="shared" ref="AD45" si="28">AC45/AB45</f>
        <v>0.36842105263157893</v>
      </c>
      <c r="AE45" s="61">
        <f t="shared" ref="AE45" si="29">1-AD45</f>
        <v>0.63157894736842102</v>
      </c>
      <c r="AF45" s="5" t="str">
        <f t="shared" si="3"/>
        <v/>
      </c>
      <c r="AG45" s="5" t="str">
        <f t="shared" si="4"/>
        <v/>
      </c>
      <c r="AH45" s="5" t="str">
        <f t="shared" si="5"/>
        <v/>
      </c>
      <c r="AI45" s="34">
        <v>484</v>
      </c>
      <c r="AJ45" s="34">
        <v>494.7997315693529</v>
      </c>
      <c r="AK45" s="34">
        <v>506.29200464586614</v>
      </c>
      <c r="AL45" s="34">
        <v>517.20710319846057</v>
      </c>
      <c r="AM45" s="34">
        <v>527.55692200130159</v>
      </c>
      <c r="AN45" s="34">
        <v>537.64253072382746</v>
      </c>
      <c r="AO45" s="34">
        <v>547.74934349508044</v>
      </c>
      <c r="AP45" s="34">
        <v>557.35748568915926</v>
      </c>
      <c r="AQ45" s="34">
        <v>566.22797362066058</v>
      </c>
      <c r="AR45" s="34">
        <v>574.7649283572415</v>
      </c>
      <c r="AS45" s="34">
        <v>582.87640112106385</v>
      </c>
      <c r="AT45" s="9" t="str">
        <f t="shared" si="6"/>
        <v/>
      </c>
      <c r="AU45" s="9" t="str">
        <f t="shared" si="7"/>
        <v/>
      </c>
      <c r="AV45" s="34">
        <v>491.15748774509797</v>
      </c>
      <c r="AW45" s="34">
        <v>503.06921993546973</v>
      </c>
      <c r="AX45" s="34">
        <v>513.77724311585212</v>
      </c>
      <c r="AY45" s="34">
        <v>524.82462281681399</v>
      </c>
      <c r="AZ45" s="34">
        <v>535.02836082916406</v>
      </c>
      <c r="BA45" s="34">
        <v>545.37975850909788</v>
      </c>
      <c r="BB45" s="34">
        <v>555.59939325503876</v>
      </c>
      <c r="BC45" s="34">
        <v>565.03027923579089</v>
      </c>
      <c r="BD45" s="34">
        <v>573.35601588844054</v>
      </c>
      <c r="BE45" s="34">
        <v>582.8142503863686</v>
      </c>
      <c r="BF45" s="34">
        <v>591.97825104076139</v>
      </c>
    </row>
    <row r="46" spans="1:58" s="5" customFormat="1" ht="14" x14ac:dyDescent="0.25">
      <c r="A46" s="5" t="s">
        <v>37</v>
      </c>
      <c r="B46" s="6" t="s">
        <v>31</v>
      </c>
      <c r="C46" s="9">
        <v>480</v>
      </c>
      <c r="D46" s="34">
        <v>665.67209829168451</v>
      </c>
      <c r="E46" s="34">
        <v>445.82151556159135</v>
      </c>
      <c r="F46" s="39">
        <v>617.18647020421963</v>
      </c>
      <c r="G46" s="63">
        <v>8.2348711966417714</v>
      </c>
      <c r="H46" s="63">
        <v>10.545851541573807</v>
      </c>
      <c r="I46" s="44">
        <f>(H46-G46)/G46</f>
        <v>0.28063345372960624</v>
      </c>
      <c r="J46" s="71" t="s">
        <v>63</v>
      </c>
      <c r="K46" s="9">
        <v>3</v>
      </c>
      <c r="L46" s="35">
        <v>33.666666666666664</v>
      </c>
      <c r="M46" s="49">
        <v>0</v>
      </c>
      <c r="N46" s="37"/>
      <c r="O46" s="35"/>
      <c r="P46" s="35"/>
      <c r="Q46" s="64"/>
      <c r="R46" s="56">
        <v>665.67209829168451</v>
      </c>
      <c r="S46" s="56">
        <v>617.18647020421963</v>
      </c>
      <c r="T46" s="57">
        <v>10.545851541573807</v>
      </c>
      <c r="U46" s="65">
        <f t="shared" si="11"/>
        <v>0.28063345372960624</v>
      </c>
      <c r="V46" s="35">
        <f t="shared" si="1"/>
        <v>33.666666666666664</v>
      </c>
      <c r="W46" s="35">
        <f t="shared" si="2"/>
        <v>0</v>
      </c>
      <c r="Y46" s="9">
        <v>8</v>
      </c>
      <c r="Z46" s="35">
        <v>8.6666666666666661</v>
      </c>
      <c r="AA46" s="9"/>
      <c r="AB46" s="9">
        <v>35</v>
      </c>
      <c r="AC46" s="9">
        <v>8</v>
      </c>
      <c r="AD46" s="61">
        <f>AC46/AB46</f>
        <v>0.22857142857142856</v>
      </c>
      <c r="AE46" s="61">
        <f>1-AD46</f>
        <v>0.77142857142857146</v>
      </c>
      <c r="AF46" s="5" t="str">
        <f t="shared" si="3"/>
        <v/>
      </c>
      <c r="AG46" s="5" t="str">
        <f t="shared" si="4"/>
        <v/>
      </c>
      <c r="AH46" s="5" t="str">
        <f t="shared" si="5"/>
        <v/>
      </c>
      <c r="AI46" s="34">
        <v>480</v>
      </c>
      <c r="AJ46" s="34">
        <v>501.67669774928453</v>
      </c>
      <c r="AK46" s="34">
        <v>523.53898420858741</v>
      </c>
      <c r="AL46" s="34">
        <v>544.34841834754218</v>
      </c>
      <c r="AM46" s="34">
        <v>564.62447094766924</v>
      </c>
      <c r="AN46" s="34">
        <v>583.76548659537821</v>
      </c>
      <c r="AO46" s="34">
        <v>602.08016972390135</v>
      </c>
      <c r="AP46" s="34">
        <v>619.86022008866541</v>
      </c>
      <c r="AQ46" s="34">
        <v>636.12942835791625</v>
      </c>
      <c r="AR46" s="34">
        <v>651.43440979722789</v>
      </c>
      <c r="AS46" s="34">
        <v>665.67209829168451</v>
      </c>
      <c r="AT46" s="9" t="str">
        <f t="shared" si="6"/>
        <v/>
      </c>
      <c r="AU46" s="9" t="str">
        <f t="shared" si="7"/>
        <v/>
      </c>
      <c r="AV46" s="34">
        <v>445.82151556159135</v>
      </c>
      <c r="AW46" s="34">
        <v>465.96547490107326</v>
      </c>
      <c r="AX46" s="34">
        <v>486.90444767422127</v>
      </c>
      <c r="AY46" s="34">
        <v>506.66677852233465</v>
      </c>
      <c r="AZ46" s="34">
        <v>524.41535690197873</v>
      </c>
      <c r="BA46" s="34">
        <v>542.46450758115247</v>
      </c>
      <c r="BB46" s="34">
        <v>559.61657136001838</v>
      </c>
      <c r="BC46" s="34">
        <v>575.0511972034941</v>
      </c>
      <c r="BD46" s="34">
        <v>589.91794135089992</v>
      </c>
      <c r="BE46" s="34">
        <v>604.23409384315084</v>
      </c>
      <c r="BF46" s="34">
        <v>617.18647020421963</v>
      </c>
    </row>
    <row r="47" spans="1:58" s="15" customFormat="1" ht="14" x14ac:dyDescent="0.25">
      <c r="A47" s="15" t="s">
        <v>37</v>
      </c>
      <c r="B47" s="12" t="s">
        <v>158</v>
      </c>
      <c r="C47" s="73">
        <v>7840</v>
      </c>
      <c r="D47" s="73">
        <v>9323.5023297564403</v>
      </c>
      <c r="E47" s="73">
        <v>8338.9557618354811</v>
      </c>
      <c r="F47" s="73">
        <v>9966.6574895841568</v>
      </c>
      <c r="G47" s="84">
        <v>154.03075943229567</v>
      </c>
      <c r="H47" s="84">
        <v>170.30005569644226</v>
      </c>
      <c r="I47" s="92">
        <f t="shared" ref="I47:I49" si="30">(H47-G47)/G47</f>
        <v>0.10562368402330556</v>
      </c>
      <c r="J47" s="93" t="s">
        <v>63</v>
      </c>
      <c r="K47" s="74">
        <v>3</v>
      </c>
      <c r="L47" s="73">
        <v>460</v>
      </c>
      <c r="M47" s="77">
        <v>0</v>
      </c>
      <c r="N47" s="78"/>
      <c r="O47" s="76"/>
      <c r="P47" s="76"/>
      <c r="Q47" s="79"/>
      <c r="R47" s="80">
        <v>9323.5023297564403</v>
      </c>
      <c r="S47" s="80">
        <v>9966.6574895841568</v>
      </c>
      <c r="T47" s="80">
        <v>170.30005569644226</v>
      </c>
      <c r="U47" s="82">
        <f t="shared" si="11"/>
        <v>0.10562368402330558</v>
      </c>
      <c r="V47" s="73">
        <f t="shared" si="1"/>
        <v>460</v>
      </c>
      <c r="W47" s="76">
        <f t="shared" si="2"/>
        <v>0</v>
      </c>
      <c r="Y47" s="73">
        <v>185</v>
      </c>
      <c r="Z47" s="73">
        <v>185.33333333333334</v>
      </c>
      <c r="AA47" s="72"/>
      <c r="AB47" s="72">
        <v>476</v>
      </c>
      <c r="AC47" s="72">
        <v>185</v>
      </c>
      <c r="AD47" s="83">
        <f t="shared" ref="AD47:AD48" si="31">AC47/AB47</f>
        <v>0.38865546218487396</v>
      </c>
      <c r="AE47" s="83">
        <f t="shared" ref="AE47:AE48" si="32">1-AD47</f>
        <v>0.6113445378151261</v>
      </c>
      <c r="AF47" s="15" t="str">
        <f t="shared" si="3"/>
        <v/>
      </c>
      <c r="AG47" s="15" t="str">
        <f t="shared" si="4"/>
        <v/>
      </c>
      <c r="AH47" s="15" t="str">
        <f t="shared" si="5"/>
        <v/>
      </c>
      <c r="AI47" s="73">
        <v>7840</v>
      </c>
      <c r="AJ47" s="73">
        <v>7990.341377327697</v>
      </c>
      <c r="AK47" s="73">
        <v>8152.651871857237</v>
      </c>
      <c r="AL47" s="73">
        <v>8315.6385691442192</v>
      </c>
      <c r="AM47" s="73">
        <v>8473.6731888868799</v>
      </c>
      <c r="AN47" s="73">
        <v>8627.9228935138344</v>
      </c>
      <c r="AO47" s="73">
        <v>8779.1602501026337</v>
      </c>
      <c r="AP47" s="73">
        <v>8925.7311878310466</v>
      </c>
      <c r="AQ47" s="73">
        <v>9065.0628809208793</v>
      </c>
      <c r="AR47" s="73">
        <v>9196.9616880293761</v>
      </c>
      <c r="AS47" s="73">
        <v>9323.5023297564403</v>
      </c>
      <c r="AT47" s="72" t="str">
        <f t="shared" si="6"/>
        <v/>
      </c>
      <c r="AU47" s="72" t="str">
        <f t="shared" si="7"/>
        <v/>
      </c>
      <c r="AV47" s="73">
        <v>8338.9557618354811</v>
      </c>
      <c r="AW47" s="73">
        <v>8513.9424205832729</v>
      </c>
      <c r="AX47" s="73">
        <v>8698.3159262325426</v>
      </c>
      <c r="AY47" s="73">
        <v>8877.1745209682413</v>
      </c>
      <c r="AZ47" s="73">
        <v>9051.2193264419748</v>
      </c>
      <c r="BA47" s="73">
        <v>9220.9935828853941</v>
      </c>
      <c r="BB47" s="73">
        <v>9384.3921074208956</v>
      </c>
      <c r="BC47" s="73">
        <v>9540.0517767074143</v>
      </c>
      <c r="BD47" s="73">
        <v>9687.64521368038</v>
      </c>
      <c r="BE47" s="73">
        <v>9829.046848820115</v>
      </c>
      <c r="BF47" s="73">
        <v>9966.6574895841568</v>
      </c>
    </row>
    <row r="48" spans="1:58" s="15" customFormat="1" ht="14" x14ac:dyDescent="0.25">
      <c r="A48" s="15" t="s">
        <v>37</v>
      </c>
      <c r="B48" s="12" t="s">
        <v>160</v>
      </c>
      <c r="C48" s="73">
        <v>11970</v>
      </c>
      <c r="D48" s="73">
        <v>13626.65366427319</v>
      </c>
      <c r="E48" s="73">
        <v>11855.167732980439</v>
      </c>
      <c r="F48" s="73">
        <v>13592.179249574798</v>
      </c>
      <c r="G48" s="73">
        <v>218.97951509294148</v>
      </c>
      <c r="H48" s="73">
        <v>232.24926567986174</v>
      </c>
      <c r="I48" s="92">
        <f t="shared" si="30"/>
        <v>6.0598136685471114E-2</v>
      </c>
      <c r="J48" s="93" t="s">
        <v>63</v>
      </c>
      <c r="K48" s="74">
        <v>5</v>
      </c>
      <c r="L48" s="73">
        <v>665.6</v>
      </c>
      <c r="M48" s="77">
        <v>0</v>
      </c>
      <c r="N48" s="78"/>
      <c r="O48" s="76"/>
      <c r="P48" s="76"/>
      <c r="Q48" s="79"/>
      <c r="R48" s="80">
        <v>13626.65366427319</v>
      </c>
      <c r="S48" s="80">
        <v>13592.179249574798</v>
      </c>
      <c r="T48" s="80">
        <v>232.24926567986174</v>
      </c>
      <c r="U48" s="82">
        <f t="shared" si="11"/>
        <v>6.0598136685471093E-2</v>
      </c>
      <c r="V48" s="73">
        <f t="shared" si="1"/>
        <v>665.6</v>
      </c>
      <c r="W48" s="76">
        <f t="shared" si="2"/>
        <v>0</v>
      </c>
      <c r="X48" s="73"/>
      <c r="Y48" s="73">
        <v>316</v>
      </c>
      <c r="Z48" s="73">
        <v>295.60000000000002</v>
      </c>
      <c r="AA48" s="72"/>
      <c r="AB48" s="73">
        <v>718</v>
      </c>
      <c r="AC48" s="73">
        <v>316</v>
      </c>
      <c r="AD48" s="83">
        <f t="shared" si="31"/>
        <v>0.44011142061281339</v>
      </c>
      <c r="AE48" s="83">
        <f t="shared" si="32"/>
        <v>0.55988857938718661</v>
      </c>
      <c r="AF48" s="15" t="str">
        <f t="shared" si="3"/>
        <v/>
      </c>
      <c r="AG48" s="15" t="str">
        <f t="shared" si="4"/>
        <v/>
      </c>
      <c r="AH48" s="15" t="str">
        <f t="shared" si="5"/>
        <v/>
      </c>
      <c r="AI48" s="73">
        <v>11970</v>
      </c>
      <c r="AJ48" s="73">
        <v>12109.275198362728</v>
      </c>
      <c r="AK48" s="73">
        <v>12275.728308780308</v>
      </c>
      <c r="AL48" s="73">
        <v>12449.827622866565</v>
      </c>
      <c r="AM48" s="73">
        <v>12626.040603791918</v>
      </c>
      <c r="AN48" s="73">
        <v>12798.978220742891</v>
      </c>
      <c r="AO48" s="73">
        <v>12972.575029481273</v>
      </c>
      <c r="AP48" s="73">
        <v>13142.964845234388</v>
      </c>
      <c r="AQ48" s="73">
        <v>13308.363037919853</v>
      </c>
      <c r="AR48" s="73">
        <v>13469.490442468219</v>
      </c>
      <c r="AS48" s="73">
        <v>13626.65366427319</v>
      </c>
      <c r="AT48" s="72" t="str">
        <f t="shared" si="6"/>
        <v/>
      </c>
      <c r="AU48" s="72" t="str">
        <f t="shared" si="7"/>
        <v/>
      </c>
      <c r="AV48" s="73">
        <v>11855.167732980439</v>
      </c>
      <c r="AW48" s="73">
        <v>12017.103927908114</v>
      </c>
      <c r="AX48" s="73">
        <v>12194.44338312207</v>
      </c>
      <c r="AY48" s="73">
        <v>12376.211611291166</v>
      </c>
      <c r="AZ48" s="73">
        <v>12557.42602014317</v>
      </c>
      <c r="BA48" s="73">
        <v>12740.50033601297</v>
      </c>
      <c r="BB48" s="73">
        <v>12918.152374250581</v>
      </c>
      <c r="BC48" s="73">
        <v>13090.818616573122</v>
      </c>
      <c r="BD48" s="73">
        <v>13260.360756939741</v>
      </c>
      <c r="BE48" s="73">
        <v>13426.463215127302</v>
      </c>
      <c r="BF48" s="73">
        <v>13592.179249574798</v>
      </c>
    </row>
    <row r="49" spans="1:58" s="15" customFormat="1" ht="14" x14ac:dyDescent="0.25">
      <c r="A49" s="15" t="s">
        <v>37</v>
      </c>
      <c r="B49" s="12" t="s">
        <v>159</v>
      </c>
      <c r="C49" s="73">
        <v>20533</v>
      </c>
      <c r="D49" s="73">
        <v>23419.439258651299</v>
      </c>
      <c r="E49" s="73">
        <v>23183.612550701571</v>
      </c>
      <c r="F49" s="73">
        <v>26159.980903799249</v>
      </c>
      <c r="G49" s="73">
        <v>428.22981072904224</v>
      </c>
      <c r="H49" s="73">
        <v>446.99501408478301</v>
      </c>
      <c r="I49" s="92">
        <f t="shared" si="30"/>
        <v>4.3820404104501366E-2</v>
      </c>
      <c r="J49" s="93" t="s">
        <v>63</v>
      </c>
      <c r="K49" s="73">
        <v>5</v>
      </c>
      <c r="L49" s="73">
        <v>1485.8</v>
      </c>
      <c r="M49" s="77">
        <v>0</v>
      </c>
      <c r="N49" s="78"/>
      <c r="O49" s="76"/>
      <c r="P49" s="76"/>
      <c r="Q49" s="79"/>
      <c r="R49" s="80">
        <v>23419.439258651299</v>
      </c>
      <c r="S49" s="80">
        <v>26159.980903799249</v>
      </c>
      <c r="T49" s="80">
        <v>446.99501408478301</v>
      </c>
      <c r="U49" s="82">
        <f t="shared" si="11"/>
        <v>4.3820404104501387E-2</v>
      </c>
      <c r="V49" s="73">
        <f t="shared" si="1"/>
        <v>1485.8</v>
      </c>
      <c r="W49" s="76">
        <f t="shared" si="2"/>
        <v>0</v>
      </c>
      <c r="X49" s="73"/>
      <c r="Y49" s="73">
        <v>536</v>
      </c>
      <c r="Z49" s="73">
        <v>543.79999999999995</v>
      </c>
      <c r="AA49" s="72"/>
      <c r="AB49" s="73">
        <v>1564</v>
      </c>
      <c r="AC49" s="73">
        <v>536</v>
      </c>
      <c r="AD49" s="83">
        <f>AC49/AB49</f>
        <v>0.34271099744245526</v>
      </c>
      <c r="AE49" s="83">
        <f>1-AD49</f>
        <v>0.65728900255754474</v>
      </c>
      <c r="AF49" s="15" t="str">
        <f t="shared" si="3"/>
        <v/>
      </c>
      <c r="AG49" s="15" t="str">
        <f t="shared" si="4"/>
        <v/>
      </c>
      <c r="AH49" s="15" t="str">
        <f t="shared" si="5"/>
        <v/>
      </c>
      <c r="AI49" s="73">
        <v>20533</v>
      </c>
      <c r="AJ49" s="73">
        <v>20826.068041014918</v>
      </c>
      <c r="AK49" s="73">
        <v>21133.030449005571</v>
      </c>
      <c r="AL49" s="73">
        <v>21445.691328289944</v>
      </c>
      <c r="AM49" s="73">
        <v>21756.633118497117</v>
      </c>
      <c r="AN49" s="73">
        <v>22058.283463536354</v>
      </c>
      <c r="AO49" s="73">
        <v>22353.736851382568</v>
      </c>
      <c r="AP49" s="73">
        <v>22636.159156988691</v>
      </c>
      <c r="AQ49" s="73">
        <v>22906.810618811091</v>
      </c>
      <c r="AR49" s="73">
        <v>23167.83883585162</v>
      </c>
      <c r="AS49" s="73">
        <v>23419.439258651299</v>
      </c>
      <c r="AT49" s="72" t="str">
        <f t="shared" si="6"/>
        <v/>
      </c>
      <c r="AU49" s="72" t="str">
        <f t="shared" si="7"/>
        <v/>
      </c>
      <c r="AV49" s="73">
        <v>23183.612550701571</v>
      </c>
      <c r="AW49" s="73">
        <v>23507.947920829574</v>
      </c>
      <c r="AX49" s="73">
        <v>23819.0268065776</v>
      </c>
      <c r="AY49" s="73">
        <v>24122.083765319214</v>
      </c>
      <c r="AZ49" s="73">
        <v>24440.639021937819</v>
      </c>
      <c r="BA49" s="73">
        <v>24749.333575108696</v>
      </c>
      <c r="BB49" s="73">
        <v>25056.675923303381</v>
      </c>
      <c r="BC49" s="73">
        <v>25351.717447066774</v>
      </c>
      <c r="BD49" s="73">
        <v>25627.326211597352</v>
      </c>
      <c r="BE49" s="73">
        <v>25899.545197723211</v>
      </c>
      <c r="BF49" s="73">
        <v>26159.980903799249</v>
      </c>
    </row>
    <row r="50" spans="1:58" s="26" customFormat="1" ht="14" x14ac:dyDescent="0.25">
      <c r="C50" s="28"/>
      <c r="D50" s="28"/>
      <c r="E50" s="28"/>
      <c r="F50" s="28"/>
      <c r="G50" s="29"/>
      <c r="H50" s="29"/>
      <c r="I50" s="31"/>
      <c r="J50" s="25"/>
      <c r="K50" s="30"/>
      <c r="L50" s="28"/>
      <c r="M50" s="48"/>
      <c r="N50" s="32"/>
      <c r="O50" s="47"/>
      <c r="P50" s="47"/>
      <c r="Q50" s="33"/>
      <c r="R50" s="51"/>
      <c r="S50" s="53"/>
      <c r="T50" s="54"/>
      <c r="U50" s="52"/>
      <c r="V50" s="55"/>
      <c r="W50" s="55"/>
      <c r="Y50" s="47"/>
      <c r="Z50" s="47"/>
      <c r="AA50" s="47"/>
      <c r="AB50" s="28"/>
      <c r="AC50" s="28"/>
      <c r="AD50" s="60"/>
      <c r="AE50" s="60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47"/>
      <c r="AU50" s="47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</row>
    <row r="51" spans="1:58" s="26" customFormat="1" ht="14" x14ac:dyDescent="0.25">
      <c r="B51" s="27"/>
      <c r="C51" s="28"/>
      <c r="D51" s="28"/>
      <c r="E51" s="28"/>
      <c r="F51" s="28"/>
      <c r="G51" s="29"/>
      <c r="H51" s="29"/>
      <c r="I51" s="31"/>
      <c r="J51" s="25"/>
      <c r="K51" s="30"/>
      <c r="L51" s="47"/>
      <c r="M51" s="48"/>
      <c r="N51" s="32"/>
      <c r="O51" s="47"/>
      <c r="P51" s="47"/>
      <c r="Q51" s="33"/>
      <c r="R51" s="51"/>
      <c r="S51" s="53"/>
      <c r="T51" s="54"/>
      <c r="U51" s="52"/>
      <c r="V51" s="55"/>
      <c r="W51" s="55"/>
      <c r="Y51" s="47"/>
      <c r="Z51" s="47"/>
      <c r="AA51" s="47"/>
      <c r="AB51" s="28"/>
      <c r="AC51" s="28"/>
      <c r="AD51" s="60"/>
      <c r="AE51" s="60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47"/>
      <c r="AU51" s="47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</row>
    <row r="52" spans="1:58" s="5" customFormat="1" ht="14" x14ac:dyDescent="0.25">
      <c r="A52" s="5" t="s">
        <v>38</v>
      </c>
      <c r="B52" s="6" t="s">
        <v>97</v>
      </c>
      <c r="C52" s="9">
        <v>315</v>
      </c>
      <c r="D52" s="34">
        <v>257.19425171403162</v>
      </c>
      <c r="E52" s="35">
        <v>301.62421329611249</v>
      </c>
      <c r="F52" s="35">
        <v>247.12717569872285</v>
      </c>
      <c r="G52" s="35">
        <v>24.122893178880766</v>
      </c>
      <c r="H52" s="35">
        <v>16.110615519428585</v>
      </c>
      <c r="I52" s="44">
        <f>(H52-G52)/G52</f>
        <v>-0.33214414208270882</v>
      </c>
      <c r="J52" s="36" t="s">
        <v>61</v>
      </c>
      <c r="K52" s="9">
        <v>3</v>
      </c>
      <c r="L52" s="35">
        <v>17</v>
      </c>
      <c r="M52" s="49">
        <v>24</v>
      </c>
      <c r="N52" s="37"/>
      <c r="O52" s="35"/>
      <c r="P52" s="35"/>
      <c r="Q52" s="38"/>
      <c r="R52" s="56">
        <v>388.4831944051283</v>
      </c>
      <c r="S52" s="57">
        <v>375.13226329850431</v>
      </c>
      <c r="T52" s="57">
        <v>24.455471745863875</v>
      </c>
      <c r="U52" s="65">
        <f>T52/G52-1</f>
        <v>1.3786844078647942E-2</v>
      </c>
      <c r="V52" s="35">
        <f>L52+M52</f>
        <v>41</v>
      </c>
      <c r="W52" s="35">
        <f>S52-F52</f>
        <v>128.00508759978146</v>
      </c>
      <c r="Y52" s="9">
        <v>19</v>
      </c>
      <c r="Z52" s="35">
        <v>16</v>
      </c>
      <c r="AA52" s="9"/>
      <c r="AB52" s="34">
        <v>21</v>
      </c>
      <c r="AC52" s="34">
        <v>19</v>
      </c>
      <c r="AD52" s="61">
        <f>AC52/AB52</f>
        <v>0.90476190476190477</v>
      </c>
      <c r="AE52" s="61">
        <f>1-AD52</f>
        <v>9.5238095238095233E-2</v>
      </c>
      <c r="AF52" s="5" t="str">
        <f t="shared" ref="AF52:AF82" si="33">IF(AC52=Y52,"","Error")</f>
        <v/>
      </c>
      <c r="AG52" s="5" t="str">
        <f t="shared" ref="AG52:AG82" si="34">IF(AI52=C52,"","Error")</f>
        <v/>
      </c>
      <c r="AH52" s="5" t="str">
        <f t="shared" ref="AH52:AH82" si="35">IF(AS52=D52,"","Error")</f>
        <v/>
      </c>
      <c r="AI52" s="34">
        <v>315</v>
      </c>
      <c r="AJ52" s="34">
        <v>303.65517670518943</v>
      </c>
      <c r="AK52" s="34">
        <v>295.09057778131546</v>
      </c>
      <c r="AL52" s="34">
        <v>288.76896524273701</v>
      </c>
      <c r="AM52" s="34">
        <v>282.86564513447149</v>
      </c>
      <c r="AN52" s="34">
        <v>278.0321091356364</v>
      </c>
      <c r="AO52" s="34">
        <v>273.1016227246734</v>
      </c>
      <c r="AP52" s="34">
        <v>269.00245590405621</v>
      </c>
      <c r="AQ52" s="34">
        <v>264.89461415416179</v>
      </c>
      <c r="AR52" s="34">
        <v>261.18493120029751</v>
      </c>
      <c r="AS52" s="34">
        <v>257.19425171403162</v>
      </c>
      <c r="AT52" s="9" t="str">
        <f t="shared" ref="AT52:AT82" si="36">IF(AV52=E52,"","Error")</f>
        <v/>
      </c>
      <c r="AU52" s="9" t="str">
        <f t="shared" ref="AU52:AU82" si="37">IF(BF52=F52,"","Error")</f>
        <v/>
      </c>
      <c r="AV52" s="34">
        <v>301.62421329611249</v>
      </c>
      <c r="AW52" s="34">
        <v>290.70833866008434</v>
      </c>
      <c r="AX52" s="34">
        <v>281.23657886355528</v>
      </c>
      <c r="AY52" s="34">
        <v>275.17780842237647</v>
      </c>
      <c r="AZ52" s="34">
        <v>269.4622397733782</v>
      </c>
      <c r="BA52" s="34">
        <v>264.7298545849228</v>
      </c>
      <c r="BB52" s="34">
        <v>260.34932718083815</v>
      </c>
      <c r="BC52" s="34">
        <v>257.24102822704833</v>
      </c>
      <c r="BD52" s="34">
        <v>253.70991450059913</v>
      </c>
      <c r="BE52" s="34">
        <v>250.24065776907753</v>
      </c>
      <c r="BF52" s="34">
        <v>247.12717569872285</v>
      </c>
    </row>
    <row r="53" spans="1:58" s="5" customFormat="1" ht="14" x14ac:dyDescent="0.25">
      <c r="A53" s="5" t="s">
        <v>38</v>
      </c>
      <c r="B53" s="6" t="s">
        <v>52</v>
      </c>
      <c r="C53" s="9">
        <v>722</v>
      </c>
      <c r="D53" s="34">
        <v>622.68698354865671</v>
      </c>
      <c r="E53" s="35">
        <v>677.08802467511111</v>
      </c>
      <c r="F53" s="35">
        <v>585.13377656570049</v>
      </c>
      <c r="G53" s="35">
        <v>54.151229814902941</v>
      </c>
      <c r="H53" s="35">
        <v>38.145806000606314</v>
      </c>
      <c r="I53" s="44">
        <f t="shared" ref="I53:I79" si="38">(H53-G53)/G53</f>
        <v>-0.29556898096323159</v>
      </c>
      <c r="J53" s="39" t="s">
        <v>61</v>
      </c>
      <c r="K53" s="9">
        <v>3</v>
      </c>
      <c r="L53" s="35">
        <v>92.666666666666671</v>
      </c>
      <c r="M53" s="49">
        <v>76</v>
      </c>
      <c r="N53" s="37"/>
      <c r="O53" s="35"/>
      <c r="P53" s="35"/>
      <c r="Q53" s="38"/>
      <c r="R53" s="56">
        <v>883.60116424552541</v>
      </c>
      <c r="S53" s="57">
        <v>831.90522030106899</v>
      </c>
      <c r="T53" s="57">
        <v>54.233230784846143</v>
      </c>
      <c r="U53" s="65">
        <f t="shared" ref="U53:U77" si="39">T53/G53-1</f>
        <v>1.5142956166183108E-3</v>
      </c>
      <c r="V53" s="35">
        <f t="shared" ref="V53:V82" si="40">L53+M53</f>
        <v>168.66666666666669</v>
      </c>
      <c r="W53" s="35">
        <f t="shared" ref="W53:W82" si="41">S53-F53</f>
        <v>246.77144373536851</v>
      </c>
      <c r="Y53" s="9">
        <v>61</v>
      </c>
      <c r="Z53" s="35">
        <v>63.333333333333336</v>
      </c>
      <c r="AA53" s="9"/>
      <c r="AB53" s="34">
        <v>93</v>
      </c>
      <c r="AC53" s="34">
        <v>61</v>
      </c>
      <c r="AD53" s="61">
        <f t="shared" ref="AD53:AD79" si="42">AC53/AB53</f>
        <v>0.65591397849462363</v>
      </c>
      <c r="AE53" s="61">
        <f t="shared" ref="AE53:AE79" si="43">1-AD53</f>
        <v>0.34408602150537637</v>
      </c>
      <c r="AF53" s="5" t="str">
        <f t="shared" si="33"/>
        <v/>
      </c>
      <c r="AG53" s="5" t="str">
        <f t="shared" si="34"/>
        <v/>
      </c>
      <c r="AH53" s="5" t="str">
        <f t="shared" si="35"/>
        <v/>
      </c>
      <c r="AI53" s="34">
        <v>722</v>
      </c>
      <c r="AJ53" s="34">
        <v>700.96093627993264</v>
      </c>
      <c r="AK53" s="34">
        <v>684.38069206590944</v>
      </c>
      <c r="AL53" s="34">
        <v>670.32998359222779</v>
      </c>
      <c r="AM53" s="34">
        <v>658.20428532750452</v>
      </c>
      <c r="AN53" s="34">
        <v>648.34133598170149</v>
      </c>
      <c r="AO53" s="34">
        <v>640.68702421767796</v>
      </c>
      <c r="AP53" s="34">
        <v>634.36775405274921</v>
      </c>
      <c r="AQ53" s="34">
        <v>629.61699455560483</v>
      </c>
      <c r="AR53" s="34">
        <v>625.87186200575957</v>
      </c>
      <c r="AS53" s="34">
        <v>622.68698354865671</v>
      </c>
      <c r="AT53" s="9" t="str">
        <f t="shared" si="36"/>
        <v/>
      </c>
      <c r="AU53" s="9" t="str">
        <f t="shared" si="37"/>
        <v/>
      </c>
      <c r="AV53" s="34">
        <v>677.08802467511111</v>
      </c>
      <c r="AW53" s="34">
        <v>657.40045682028233</v>
      </c>
      <c r="AX53" s="34">
        <v>642.52100930830318</v>
      </c>
      <c r="AY53" s="34">
        <v>630.30810941174957</v>
      </c>
      <c r="AZ53" s="34">
        <v>618.53653687078702</v>
      </c>
      <c r="BA53" s="34">
        <v>609.26575421656742</v>
      </c>
      <c r="BB53" s="34">
        <v>602.23295951516502</v>
      </c>
      <c r="BC53" s="34">
        <v>596.30617544420613</v>
      </c>
      <c r="BD53" s="34">
        <v>591.55261463910915</v>
      </c>
      <c r="BE53" s="34">
        <v>587.94243869041497</v>
      </c>
      <c r="BF53" s="34">
        <v>585.13377656570049</v>
      </c>
    </row>
    <row r="54" spans="1:58" s="5" customFormat="1" ht="14" x14ac:dyDescent="0.25">
      <c r="A54" s="5" t="s">
        <v>38</v>
      </c>
      <c r="B54" s="6" t="s">
        <v>113</v>
      </c>
      <c r="C54" s="9">
        <v>537</v>
      </c>
      <c r="D54" s="34">
        <v>422.60586644913792</v>
      </c>
      <c r="E54" s="35">
        <v>325.50746352723769</v>
      </c>
      <c r="F54" s="35">
        <v>259.53982376556104</v>
      </c>
      <c r="G54" s="35">
        <v>6.0125228193973328</v>
      </c>
      <c r="H54" s="35">
        <v>4.4347512181402369</v>
      </c>
      <c r="I54" s="44">
        <f>(H54-G54)/G54</f>
        <v>-0.26241423918874113</v>
      </c>
      <c r="J54" s="71" t="s">
        <v>63</v>
      </c>
      <c r="K54" s="9">
        <v>3</v>
      </c>
      <c r="L54" s="35">
        <v>34.333333333333336</v>
      </c>
      <c r="M54" s="49">
        <v>24</v>
      </c>
      <c r="N54" s="37"/>
      <c r="O54" s="35"/>
      <c r="P54" s="35"/>
      <c r="Q54" s="38"/>
      <c r="R54" s="56">
        <v>575.95170584269306</v>
      </c>
      <c r="S54" s="57">
        <v>353.66682009839388</v>
      </c>
      <c r="T54" s="57">
        <v>6.0430971189372222</v>
      </c>
      <c r="U54" s="65">
        <f t="shared" si="39"/>
        <v>5.0851032849725808E-3</v>
      </c>
      <c r="V54" s="35">
        <f t="shared" si="40"/>
        <v>58.333333333333336</v>
      </c>
      <c r="W54" s="35">
        <f t="shared" si="41"/>
        <v>94.126996332832846</v>
      </c>
      <c r="Y54" s="9">
        <v>38</v>
      </c>
      <c r="Z54" s="35">
        <v>30</v>
      </c>
      <c r="AA54" s="9"/>
      <c r="AB54" s="34">
        <v>42</v>
      </c>
      <c r="AC54" s="34">
        <v>38</v>
      </c>
      <c r="AD54" s="61">
        <f>AC54/AB54</f>
        <v>0.90476190476190477</v>
      </c>
      <c r="AE54" s="61">
        <f>1-AD54</f>
        <v>9.5238095238095233E-2</v>
      </c>
      <c r="AF54" s="5" t="str">
        <f t="shared" si="33"/>
        <v/>
      </c>
      <c r="AG54" s="5" t="str">
        <f t="shared" si="34"/>
        <v/>
      </c>
      <c r="AH54" s="5" t="str">
        <f t="shared" si="35"/>
        <v/>
      </c>
      <c r="AI54" s="34">
        <v>537</v>
      </c>
      <c r="AJ54" s="34">
        <v>494.28720737909498</v>
      </c>
      <c r="AK54" s="34">
        <v>472.11664488531693</v>
      </c>
      <c r="AL54" s="34">
        <v>458.64604390101732</v>
      </c>
      <c r="AM54" s="34">
        <v>447.6547271579152</v>
      </c>
      <c r="AN54" s="34">
        <v>440.95364616425309</v>
      </c>
      <c r="AO54" s="34">
        <v>435.70553199065228</v>
      </c>
      <c r="AP54" s="34">
        <v>430.96371140514754</v>
      </c>
      <c r="AQ54" s="34">
        <v>427.76754633730746</v>
      </c>
      <c r="AR54" s="34">
        <v>424.66802094007255</v>
      </c>
      <c r="AS54" s="34">
        <v>422.60586644913792</v>
      </c>
      <c r="AT54" s="9" t="str">
        <f t="shared" si="36"/>
        <v/>
      </c>
      <c r="AU54" s="9" t="str">
        <f t="shared" si="37"/>
        <v/>
      </c>
      <c r="AV54" s="34">
        <v>325.50746352723769</v>
      </c>
      <c r="AW54" s="34">
        <v>301.38124152644309</v>
      </c>
      <c r="AX54" s="34">
        <v>288.84943021103146</v>
      </c>
      <c r="AY54" s="34">
        <v>280.13252597583829</v>
      </c>
      <c r="AZ54" s="34">
        <v>273.57606945842366</v>
      </c>
      <c r="BA54" s="34">
        <v>270.48820698499287</v>
      </c>
      <c r="BB54" s="34">
        <v>267.61387928877969</v>
      </c>
      <c r="BC54" s="34">
        <v>264.69924001717033</v>
      </c>
      <c r="BD54" s="34">
        <v>262.71169913448193</v>
      </c>
      <c r="BE54" s="34">
        <v>260.89703514831541</v>
      </c>
      <c r="BF54" s="34">
        <v>259.53982376556104</v>
      </c>
    </row>
    <row r="55" spans="1:58" s="5" customFormat="1" ht="14" x14ac:dyDescent="0.25">
      <c r="A55" s="5" t="s">
        <v>38</v>
      </c>
      <c r="B55" s="6" t="s">
        <v>98</v>
      </c>
      <c r="C55" s="9">
        <v>2558</v>
      </c>
      <c r="D55" s="34">
        <v>2294.5085977434555</v>
      </c>
      <c r="E55" s="35">
        <v>2074.0014110674351</v>
      </c>
      <c r="F55" s="35">
        <v>1887.0485997810754</v>
      </c>
      <c r="G55" s="35">
        <v>165.87167835531505</v>
      </c>
      <c r="H55" s="35">
        <v>123.01971392499546</v>
      </c>
      <c r="I55" s="44">
        <f>(H55-G55)/G55</f>
        <v>-0.25834406967611467</v>
      </c>
      <c r="J55" s="36" t="s">
        <v>61</v>
      </c>
      <c r="K55" s="9">
        <v>3</v>
      </c>
      <c r="L55" s="35">
        <v>145.66666666666666</v>
      </c>
      <c r="M55" s="49">
        <v>116</v>
      </c>
      <c r="N55" s="37"/>
      <c r="O55" s="35"/>
      <c r="P55" s="35"/>
      <c r="Q55" s="38"/>
      <c r="R55" s="56">
        <v>3060.1023732131403</v>
      </c>
      <c r="S55" s="57">
        <v>2547.6476260393401</v>
      </c>
      <c r="T55" s="57">
        <v>166.08522015459144</v>
      </c>
      <c r="U55" s="65">
        <f>T55/G55-1</f>
        <v>1.2873915631272936E-3</v>
      </c>
      <c r="V55" s="35">
        <f>L55+M55</f>
        <v>261.66666666666663</v>
      </c>
      <c r="W55" s="35">
        <f>S55-F55</f>
        <v>660.59902625826476</v>
      </c>
      <c r="Y55" s="9">
        <v>83</v>
      </c>
      <c r="Z55" s="35">
        <v>80.666666666666671</v>
      </c>
      <c r="AA55" s="9"/>
      <c r="AB55" s="34">
        <v>142</v>
      </c>
      <c r="AC55" s="34">
        <v>83</v>
      </c>
      <c r="AD55" s="61">
        <f>AC55/AB55</f>
        <v>0.58450704225352113</v>
      </c>
      <c r="AE55" s="61">
        <f>1-AD55</f>
        <v>0.41549295774647887</v>
      </c>
      <c r="AF55" s="5" t="str">
        <f t="shared" si="33"/>
        <v/>
      </c>
      <c r="AG55" s="5" t="str">
        <f t="shared" si="34"/>
        <v/>
      </c>
      <c r="AH55" s="5" t="str">
        <f t="shared" si="35"/>
        <v/>
      </c>
      <c r="AI55" s="34">
        <v>2558</v>
      </c>
      <c r="AJ55" s="34">
        <v>2493.343327542726</v>
      </c>
      <c r="AK55" s="34">
        <v>2450.2083475354289</v>
      </c>
      <c r="AL55" s="34">
        <v>2418.2639734545187</v>
      </c>
      <c r="AM55" s="34">
        <v>2393.6336526585706</v>
      </c>
      <c r="AN55" s="34">
        <v>2372.9692294535384</v>
      </c>
      <c r="AO55" s="34">
        <v>2355.5946563446291</v>
      </c>
      <c r="AP55" s="34">
        <v>2337.153897558248</v>
      </c>
      <c r="AQ55" s="34">
        <v>2319.9792680634196</v>
      </c>
      <c r="AR55" s="34">
        <v>2304.995034237153</v>
      </c>
      <c r="AS55" s="34">
        <v>2294.5085977434555</v>
      </c>
      <c r="AT55" s="9" t="str">
        <f t="shared" si="36"/>
        <v/>
      </c>
      <c r="AU55" s="9" t="str">
        <f t="shared" si="37"/>
        <v/>
      </c>
      <c r="AV55" s="34">
        <v>2074.0014110674351</v>
      </c>
      <c r="AW55" s="34">
        <v>2028.1408087987381</v>
      </c>
      <c r="AX55" s="34">
        <v>1997.1608850602408</v>
      </c>
      <c r="AY55" s="34">
        <v>1973.939569769665</v>
      </c>
      <c r="AZ55" s="34">
        <v>1957.3784511733763</v>
      </c>
      <c r="BA55" s="34">
        <v>1942.133668105188</v>
      </c>
      <c r="BB55" s="34">
        <v>1928.8539935132785</v>
      </c>
      <c r="BC55" s="34">
        <v>1915.2333042534231</v>
      </c>
      <c r="BD55" s="34">
        <v>1903.9703621405135</v>
      </c>
      <c r="BE55" s="34">
        <v>1894.3205836134923</v>
      </c>
      <c r="BF55" s="34">
        <v>1887.0485997810754</v>
      </c>
    </row>
    <row r="56" spans="1:58" s="7" customFormat="1" ht="14" x14ac:dyDescent="0.25">
      <c r="A56" s="7" t="s">
        <v>38</v>
      </c>
      <c r="B56" s="41" t="s">
        <v>167</v>
      </c>
      <c r="C56" s="16">
        <v>460</v>
      </c>
      <c r="D56" s="17">
        <v>456.56544942220137</v>
      </c>
      <c r="E56" s="18">
        <v>376.81428338297258</v>
      </c>
      <c r="F56" s="18">
        <v>373.31848485064012</v>
      </c>
      <c r="G56" s="18">
        <v>105.01579873914747</v>
      </c>
      <c r="H56" s="18">
        <v>83.617806490970636</v>
      </c>
      <c r="I56" s="46">
        <f>(H56-G56)/G56</f>
        <v>-0.20375974382033774</v>
      </c>
      <c r="J56" s="19" t="s">
        <v>169</v>
      </c>
      <c r="K56" s="16">
        <v>3</v>
      </c>
      <c r="L56" s="18">
        <v>25</v>
      </c>
      <c r="M56" s="50">
        <v>25</v>
      </c>
      <c r="N56" s="23"/>
      <c r="O56" s="18"/>
      <c r="P56" s="18"/>
      <c r="Q56" s="24"/>
      <c r="R56" s="58">
        <v>575.75556762833219</v>
      </c>
      <c r="S56" s="59">
        <v>471.71374740503779</v>
      </c>
      <c r="T56" s="59">
        <v>105.65688668062057</v>
      </c>
      <c r="U56" s="90">
        <f t="shared" si="39"/>
        <v>6.1046809067797358E-3</v>
      </c>
      <c r="V56" s="18">
        <f t="shared" si="40"/>
        <v>50</v>
      </c>
      <c r="W56" s="18">
        <f t="shared" si="41"/>
        <v>98.395262554397675</v>
      </c>
      <c r="Y56" s="16">
        <v>19</v>
      </c>
      <c r="Z56" s="18">
        <v>20</v>
      </c>
      <c r="AA56" s="16"/>
      <c r="AB56" s="17">
        <v>25</v>
      </c>
      <c r="AC56" s="17">
        <v>19</v>
      </c>
      <c r="AD56" s="62">
        <f>AC56/AB56</f>
        <v>0.76</v>
      </c>
      <c r="AE56" s="62">
        <f>1-AD56</f>
        <v>0.24</v>
      </c>
      <c r="AF56" s="7" t="str">
        <f t="shared" si="33"/>
        <v/>
      </c>
      <c r="AG56" s="7" t="str">
        <f t="shared" si="34"/>
        <v/>
      </c>
      <c r="AH56" s="7" t="str">
        <f t="shared" si="35"/>
        <v/>
      </c>
      <c r="AI56" s="17">
        <v>460</v>
      </c>
      <c r="AJ56" s="17">
        <v>456.35465500532348</v>
      </c>
      <c r="AK56" s="17">
        <v>455.57138671185487</v>
      </c>
      <c r="AL56" s="17">
        <v>456.05577156319259</v>
      </c>
      <c r="AM56" s="17">
        <v>456.40367766420309</v>
      </c>
      <c r="AN56" s="17">
        <v>456.30504147678084</v>
      </c>
      <c r="AO56" s="17">
        <v>456.37030582834979</v>
      </c>
      <c r="AP56" s="17">
        <v>456.23796543524003</v>
      </c>
      <c r="AQ56" s="17">
        <v>456.29646595621517</v>
      </c>
      <c r="AR56" s="17">
        <v>456.51015188577719</v>
      </c>
      <c r="AS56" s="17">
        <v>456.56544942220137</v>
      </c>
      <c r="AT56" s="16" t="str">
        <f t="shared" si="36"/>
        <v/>
      </c>
      <c r="AU56" s="16" t="str">
        <f t="shared" si="37"/>
        <v/>
      </c>
      <c r="AV56" s="17">
        <v>376.81428338297258</v>
      </c>
      <c r="AW56" s="17">
        <v>373.812175908266</v>
      </c>
      <c r="AX56" s="17">
        <v>372.8916873333863</v>
      </c>
      <c r="AY56" s="17">
        <v>373.121747192268</v>
      </c>
      <c r="AZ56" s="17">
        <v>372.93807236435094</v>
      </c>
      <c r="BA56" s="17">
        <v>372.60202459315434</v>
      </c>
      <c r="BB56" s="17">
        <v>373.0134262815198</v>
      </c>
      <c r="BC56" s="17">
        <v>373.06724349431374</v>
      </c>
      <c r="BD56" s="17">
        <v>372.85560822738842</v>
      </c>
      <c r="BE56" s="17">
        <v>373.39654068414285</v>
      </c>
      <c r="BF56" s="17">
        <v>373.31848485064012</v>
      </c>
    </row>
    <row r="57" spans="1:58" s="5" customFormat="1" ht="14" x14ac:dyDescent="0.25">
      <c r="A57" s="5" t="s">
        <v>38</v>
      </c>
      <c r="B57" s="6" t="s">
        <v>112</v>
      </c>
      <c r="C57" s="9">
        <v>998</v>
      </c>
      <c r="D57" s="34">
        <v>974.42789158699497</v>
      </c>
      <c r="E57" s="35">
        <v>912.12083092235855</v>
      </c>
      <c r="F57" s="35">
        <v>894.96865090827259</v>
      </c>
      <c r="G57" s="35">
        <v>72.948365551047772</v>
      </c>
      <c r="H57" s="35">
        <v>58.344436608229309</v>
      </c>
      <c r="I57" s="44">
        <f t="shared" si="38"/>
        <v>-0.20019542360546697</v>
      </c>
      <c r="J57" s="39" t="s">
        <v>61</v>
      </c>
      <c r="K57" s="9">
        <v>3</v>
      </c>
      <c r="L57" s="35">
        <v>129</v>
      </c>
      <c r="M57" s="49">
        <v>53.5</v>
      </c>
      <c r="N57" s="37"/>
      <c r="O57" s="35"/>
      <c r="P57" s="35"/>
      <c r="Q57" s="38"/>
      <c r="R57" s="56">
        <v>1217.305682422804</v>
      </c>
      <c r="S57" s="57">
        <v>1120.2499750877391</v>
      </c>
      <c r="T57" s="57">
        <v>73.030886155112924</v>
      </c>
      <c r="U57" s="65">
        <f t="shared" si="39"/>
        <v>1.1312193692318839E-3</v>
      </c>
      <c r="V57" s="35">
        <f t="shared" si="40"/>
        <v>182.5</v>
      </c>
      <c r="W57" s="35">
        <f t="shared" si="41"/>
        <v>225.28132417946654</v>
      </c>
      <c r="Y57" s="9">
        <v>122</v>
      </c>
      <c r="Z57" s="35">
        <v>111.33333333333333</v>
      </c>
      <c r="AA57" s="9"/>
      <c r="AB57" s="34">
        <v>143</v>
      </c>
      <c r="AC57" s="34">
        <v>122</v>
      </c>
      <c r="AD57" s="61">
        <f t="shared" si="42"/>
        <v>0.85314685314685312</v>
      </c>
      <c r="AE57" s="61">
        <f t="shared" si="43"/>
        <v>0.14685314685314688</v>
      </c>
      <c r="AF57" s="5" t="str">
        <f t="shared" si="33"/>
        <v/>
      </c>
      <c r="AG57" s="5" t="str">
        <f t="shared" si="34"/>
        <v/>
      </c>
      <c r="AH57" s="5" t="str">
        <f t="shared" si="35"/>
        <v/>
      </c>
      <c r="AI57" s="34">
        <v>998</v>
      </c>
      <c r="AJ57" s="34">
        <v>990.05441718472969</v>
      </c>
      <c r="AK57" s="34">
        <v>983.84719024506069</v>
      </c>
      <c r="AL57" s="34">
        <v>978.77507328071749</v>
      </c>
      <c r="AM57" s="34">
        <v>975.19497647062485</v>
      </c>
      <c r="AN57" s="34">
        <v>972.82146347071682</v>
      </c>
      <c r="AO57" s="34">
        <v>972.53504558830787</v>
      </c>
      <c r="AP57" s="34">
        <v>972.15490099976796</v>
      </c>
      <c r="AQ57" s="34">
        <v>972.30829911381238</v>
      </c>
      <c r="AR57" s="34">
        <v>972.96370991467074</v>
      </c>
      <c r="AS57" s="34">
        <v>974.42789158699497</v>
      </c>
      <c r="AT57" s="9" t="str">
        <f t="shared" si="36"/>
        <v/>
      </c>
      <c r="AU57" s="9" t="str">
        <f t="shared" si="37"/>
        <v/>
      </c>
      <c r="AV57" s="34">
        <v>912.12083092235855</v>
      </c>
      <c r="AW57" s="34">
        <v>904.7572959736649</v>
      </c>
      <c r="AX57" s="34">
        <v>899.34902337407175</v>
      </c>
      <c r="AY57" s="34">
        <v>896.20599829918012</v>
      </c>
      <c r="AZ57" s="34">
        <v>894.48375675467275</v>
      </c>
      <c r="BA57" s="34">
        <v>892.61604420541084</v>
      </c>
      <c r="BB57" s="34">
        <v>892.82224480247646</v>
      </c>
      <c r="BC57" s="34">
        <v>892.52679084242629</v>
      </c>
      <c r="BD57" s="34">
        <v>892.64711525054031</v>
      </c>
      <c r="BE57" s="34">
        <v>893.34880916952886</v>
      </c>
      <c r="BF57" s="34">
        <v>894.96865090827259</v>
      </c>
    </row>
    <row r="58" spans="1:58" s="5" customFormat="1" ht="14" x14ac:dyDescent="0.25">
      <c r="A58" s="5" t="s">
        <v>38</v>
      </c>
      <c r="B58" s="6" t="s">
        <v>51</v>
      </c>
      <c r="C58" s="9">
        <v>1816</v>
      </c>
      <c r="D58" s="34">
        <v>1794.1637888905195</v>
      </c>
      <c r="E58" s="35">
        <v>1761.7175606110129</v>
      </c>
      <c r="F58" s="35">
        <v>1742.5205967141903</v>
      </c>
      <c r="G58" s="35">
        <v>140.89626314004414</v>
      </c>
      <c r="H58" s="35">
        <v>113.59770243387553</v>
      </c>
      <c r="I58" s="44">
        <f>(H58-G58)/G58</f>
        <v>-0.19374935926466091</v>
      </c>
      <c r="J58" s="39" t="s">
        <v>61</v>
      </c>
      <c r="K58" s="9">
        <v>3</v>
      </c>
      <c r="L58" s="35">
        <v>88.666666666666671</v>
      </c>
      <c r="M58" s="49">
        <v>71.5</v>
      </c>
      <c r="N58" s="37"/>
      <c r="O58" s="35"/>
      <c r="P58" s="35"/>
      <c r="Q58" s="38"/>
      <c r="R58" s="56">
        <v>2214.7038682288608</v>
      </c>
      <c r="S58" s="57">
        <v>2162.8214011315335</v>
      </c>
      <c r="T58" s="57">
        <v>140.99778355943084</v>
      </c>
      <c r="U58" s="65">
        <f t="shared" si="39"/>
        <v>7.2053308671349292E-4</v>
      </c>
      <c r="V58" s="35">
        <f t="shared" si="40"/>
        <v>160.16666666666669</v>
      </c>
      <c r="W58" s="35">
        <f t="shared" si="41"/>
        <v>420.30080441734322</v>
      </c>
      <c r="Y58" s="9">
        <v>48</v>
      </c>
      <c r="Z58" s="35">
        <v>58.333333333333336</v>
      </c>
      <c r="AA58" s="9"/>
      <c r="AB58" s="34">
        <v>73</v>
      </c>
      <c r="AC58" s="34">
        <v>48</v>
      </c>
      <c r="AD58" s="61">
        <f>AC58/AB58</f>
        <v>0.65753424657534243</v>
      </c>
      <c r="AE58" s="61">
        <f>1-AD58</f>
        <v>0.34246575342465757</v>
      </c>
      <c r="AF58" s="5" t="str">
        <f t="shared" si="33"/>
        <v/>
      </c>
      <c r="AG58" s="5" t="str">
        <f t="shared" si="34"/>
        <v/>
      </c>
      <c r="AH58" s="5" t="str">
        <f t="shared" si="35"/>
        <v/>
      </c>
      <c r="AI58" s="34">
        <v>1816</v>
      </c>
      <c r="AJ58" s="34">
        <v>1805.0755380920689</v>
      </c>
      <c r="AK58" s="34">
        <v>1799.5356587903518</v>
      </c>
      <c r="AL58" s="34">
        <v>1799.1073345753316</v>
      </c>
      <c r="AM58" s="34">
        <v>1798.5571583258472</v>
      </c>
      <c r="AN58" s="34">
        <v>1798.5415578749535</v>
      </c>
      <c r="AO58" s="34">
        <v>1796.6287327861057</v>
      </c>
      <c r="AP58" s="34">
        <v>1793.0679792409007</v>
      </c>
      <c r="AQ58" s="34">
        <v>1791.7187832216816</v>
      </c>
      <c r="AR58" s="34">
        <v>1792.3288944694848</v>
      </c>
      <c r="AS58" s="34">
        <v>1794.1637888905195</v>
      </c>
      <c r="AT58" s="9" t="str">
        <f t="shared" si="36"/>
        <v/>
      </c>
      <c r="AU58" s="9" t="str">
        <f t="shared" si="37"/>
        <v/>
      </c>
      <c r="AV58" s="34">
        <v>1761.7175606110129</v>
      </c>
      <c r="AW58" s="34">
        <v>1751.0206843629851</v>
      </c>
      <c r="AX58" s="34">
        <v>1746.3777006400767</v>
      </c>
      <c r="AY58" s="34">
        <v>1744.5210232060278</v>
      </c>
      <c r="AZ58" s="34">
        <v>1742.9968693665796</v>
      </c>
      <c r="BA58" s="34">
        <v>1742.2288821317106</v>
      </c>
      <c r="BB58" s="34">
        <v>1740.4898261136736</v>
      </c>
      <c r="BC58" s="34">
        <v>1738.6478238504171</v>
      </c>
      <c r="BD58" s="34">
        <v>1738.471244876217</v>
      </c>
      <c r="BE58" s="34">
        <v>1740.0436188457138</v>
      </c>
      <c r="BF58" s="34">
        <v>1742.5205967141903</v>
      </c>
    </row>
    <row r="59" spans="1:58" s="5" customFormat="1" ht="14" x14ac:dyDescent="0.25">
      <c r="A59" s="5" t="s">
        <v>102</v>
      </c>
      <c r="B59" s="6" t="s">
        <v>114</v>
      </c>
      <c r="C59" s="9">
        <v>9065</v>
      </c>
      <c r="D59" s="34">
        <v>9758.4600321020935</v>
      </c>
      <c r="E59" s="35">
        <v>8084.1454578626217</v>
      </c>
      <c r="F59" s="35">
        <v>8720.5443017944199</v>
      </c>
      <c r="G59" s="35">
        <v>646.54284611794333</v>
      </c>
      <c r="H59" s="35">
        <v>568.50621939544044</v>
      </c>
      <c r="I59" s="91">
        <f t="shared" ref="I59:I64" si="44">(H59-G59)/G59</f>
        <v>-0.12069830667999894</v>
      </c>
      <c r="J59" s="39" t="s">
        <v>61</v>
      </c>
      <c r="K59" s="9">
        <v>3</v>
      </c>
      <c r="L59" s="35">
        <v>592</v>
      </c>
      <c r="M59" s="49">
        <v>197</v>
      </c>
      <c r="N59" s="37"/>
      <c r="O59" s="35"/>
      <c r="P59" s="35"/>
      <c r="Q59" s="38"/>
      <c r="R59" s="56">
        <v>11082.147921947251</v>
      </c>
      <c r="S59" s="57">
        <v>9917.8945970461446</v>
      </c>
      <c r="T59" s="57">
        <v>646.5633986365923</v>
      </c>
      <c r="U59" s="65">
        <f t="shared" si="39"/>
        <v>3.1788332006676967E-5</v>
      </c>
      <c r="V59" s="35">
        <f t="shared" si="40"/>
        <v>789</v>
      </c>
      <c r="W59" s="35">
        <f t="shared" si="41"/>
        <v>1197.3502952517247</v>
      </c>
      <c r="Y59" s="9">
        <v>404</v>
      </c>
      <c r="Z59" s="35">
        <v>469.66666666666669</v>
      </c>
      <c r="AA59" s="9"/>
      <c r="AB59" s="34">
        <v>517</v>
      </c>
      <c r="AC59" s="34">
        <v>404</v>
      </c>
      <c r="AD59" s="61">
        <f t="shared" ref="AD59:AD64" si="45">AC59/AB59</f>
        <v>0.78143133462282399</v>
      </c>
      <c r="AE59" s="61">
        <f t="shared" ref="AE59:AE64" si="46">1-AD59</f>
        <v>0.21856866537717601</v>
      </c>
      <c r="AF59" s="5" t="str">
        <f t="shared" si="33"/>
        <v/>
      </c>
      <c r="AG59" s="5" t="str">
        <f t="shared" si="34"/>
        <v/>
      </c>
      <c r="AH59" s="5" t="str">
        <f t="shared" si="35"/>
        <v/>
      </c>
      <c r="AI59" s="34">
        <v>9065</v>
      </c>
      <c r="AJ59" s="34">
        <v>9103.4882787729894</v>
      </c>
      <c r="AK59" s="34">
        <v>9185.3128200220981</v>
      </c>
      <c r="AL59" s="34">
        <v>9273.1923935872528</v>
      </c>
      <c r="AM59" s="34">
        <v>9360.1861942752694</v>
      </c>
      <c r="AN59" s="34">
        <v>9441.9132876915119</v>
      </c>
      <c r="AO59" s="34">
        <v>9515.0727521110475</v>
      </c>
      <c r="AP59" s="34">
        <v>9582.2718522962223</v>
      </c>
      <c r="AQ59" s="34">
        <v>9643.8758328789791</v>
      </c>
      <c r="AR59" s="34">
        <v>9702.7223517586863</v>
      </c>
      <c r="AS59" s="34">
        <v>9758.4600321020935</v>
      </c>
      <c r="AT59" s="9" t="str">
        <f t="shared" si="36"/>
        <v/>
      </c>
      <c r="AU59" s="9" t="str">
        <f t="shared" si="37"/>
        <v/>
      </c>
      <c r="AV59" s="34">
        <v>8084.1454578626217</v>
      </c>
      <c r="AW59" s="34">
        <v>8132.8104429183195</v>
      </c>
      <c r="AX59" s="34">
        <v>8209.1707656580438</v>
      </c>
      <c r="AY59" s="34">
        <v>8289.2910167809678</v>
      </c>
      <c r="AZ59" s="34">
        <v>8366.379215563793</v>
      </c>
      <c r="BA59" s="34">
        <v>8437.8425675935978</v>
      </c>
      <c r="BB59" s="34">
        <v>8502.1127280821474</v>
      </c>
      <c r="BC59" s="34">
        <v>8562.1842270838424</v>
      </c>
      <c r="BD59" s="34">
        <v>8619.1353467836689</v>
      </c>
      <c r="BE59" s="34">
        <v>8671.8968805680815</v>
      </c>
      <c r="BF59" s="34">
        <v>8720.5443017944199</v>
      </c>
    </row>
    <row r="60" spans="1:58" s="5" customFormat="1" ht="14" x14ac:dyDescent="0.25">
      <c r="A60" s="5" t="s">
        <v>38</v>
      </c>
      <c r="B60" s="6" t="s">
        <v>115</v>
      </c>
      <c r="C60" s="9">
        <v>8093</v>
      </c>
      <c r="D60" s="34">
        <v>8817.6430190646806</v>
      </c>
      <c r="E60" s="35">
        <v>6839.0100000000011</v>
      </c>
      <c r="F60" s="35">
        <v>7384.9195741548983</v>
      </c>
      <c r="G60" s="35">
        <v>546.96108736249028</v>
      </c>
      <c r="H60" s="35">
        <v>481.4347089296125</v>
      </c>
      <c r="I60" s="44">
        <f t="shared" si="44"/>
        <v>-0.11980080474984713</v>
      </c>
      <c r="J60" s="36" t="s">
        <v>61</v>
      </c>
      <c r="K60" s="9">
        <v>3</v>
      </c>
      <c r="L60" s="35">
        <v>1320.3333333333333</v>
      </c>
      <c r="M60" s="49">
        <v>273</v>
      </c>
      <c r="N60" s="37"/>
      <c r="O60" s="35"/>
      <c r="P60" s="35"/>
      <c r="Q60" s="38"/>
      <c r="R60" s="56">
        <v>9984.9125554182847</v>
      </c>
      <c r="S60" s="57">
        <v>8394.1666519378723</v>
      </c>
      <c r="T60" s="57">
        <v>547.22913881493878</v>
      </c>
      <c r="U60" s="65">
        <f t="shared" si="39"/>
        <v>4.9007408139600805E-4</v>
      </c>
      <c r="V60" s="35">
        <f t="shared" si="40"/>
        <v>1593.3333333333333</v>
      </c>
      <c r="W60" s="35">
        <f t="shared" si="41"/>
        <v>1009.247077782974</v>
      </c>
      <c r="Y60" s="9">
        <v>299</v>
      </c>
      <c r="Z60" s="35">
        <v>283</v>
      </c>
      <c r="AA60" s="9"/>
      <c r="AB60" s="34">
        <v>1621</v>
      </c>
      <c r="AC60" s="34">
        <v>299</v>
      </c>
      <c r="AD60" s="61">
        <f t="shared" si="45"/>
        <v>0.18445404071560764</v>
      </c>
      <c r="AE60" s="61">
        <f t="shared" si="46"/>
        <v>0.81554595928439233</v>
      </c>
      <c r="AF60" s="5" t="str">
        <f t="shared" si="33"/>
        <v/>
      </c>
      <c r="AG60" s="5" t="str">
        <f t="shared" si="34"/>
        <v/>
      </c>
      <c r="AH60" s="5" t="str">
        <f t="shared" si="35"/>
        <v/>
      </c>
      <c r="AI60" s="34">
        <v>8093</v>
      </c>
      <c r="AJ60" s="34">
        <v>8076.4746195604621</v>
      </c>
      <c r="AK60" s="34">
        <v>8105.8004237059049</v>
      </c>
      <c r="AL60" s="34">
        <v>8161.835270745376</v>
      </c>
      <c r="AM60" s="34">
        <v>8247.8969940964762</v>
      </c>
      <c r="AN60" s="34">
        <v>8348.1048806526287</v>
      </c>
      <c r="AO60" s="34">
        <v>8453.009527568418</v>
      </c>
      <c r="AP60" s="34">
        <v>8550.6352478845511</v>
      </c>
      <c r="AQ60" s="34">
        <v>8645.4195285935803</v>
      </c>
      <c r="AR60" s="34">
        <v>8731.7459672611676</v>
      </c>
      <c r="AS60" s="34">
        <v>8817.6430190646806</v>
      </c>
      <c r="AT60" s="9" t="str">
        <f t="shared" si="36"/>
        <v/>
      </c>
      <c r="AU60" s="9" t="str">
        <f t="shared" si="37"/>
        <v/>
      </c>
      <c r="AV60" s="34">
        <v>6839.0100000000011</v>
      </c>
      <c r="AW60" s="34">
        <v>6805.4453493108522</v>
      </c>
      <c r="AX60" s="34">
        <v>6812.4237300979175</v>
      </c>
      <c r="AY60" s="34">
        <v>6851.2298283699247</v>
      </c>
      <c r="AZ60" s="34">
        <v>6921.1011560907118</v>
      </c>
      <c r="BA60" s="34">
        <v>7003.8402419681579</v>
      </c>
      <c r="BB60" s="34">
        <v>7088.4604174581918</v>
      </c>
      <c r="BC60" s="34">
        <v>7167.511641634338</v>
      </c>
      <c r="BD60" s="34">
        <v>7245.5739524008877</v>
      </c>
      <c r="BE60" s="34">
        <v>7316.0448933022017</v>
      </c>
      <c r="BF60" s="34">
        <v>7384.9195741548983</v>
      </c>
    </row>
    <row r="61" spans="1:58" s="5" customFormat="1" ht="14" x14ac:dyDescent="0.25">
      <c r="A61" s="5" t="s">
        <v>38</v>
      </c>
      <c r="B61" s="6" t="s">
        <v>34</v>
      </c>
      <c r="C61" s="9">
        <v>4221</v>
      </c>
      <c r="D61" s="34">
        <v>4628.7978532126035</v>
      </c>
      <c r="E61" s="35">
        <v>3384.4966859746592</v>
      </c>
      <c r="F61" s="35">
        <v>3686.3860492471508</v>
      </c>
      <c r="G61" s="35">
        <v>270.68069611470725</v>
      </c>
      <c r="H61" s="35">
        <v>240.32139778916718</v>
      </c>
      <c r="I61" s="44">
        <f t="shared" si="44"/>
        <v>-0.11215908175688527</v>
      </c>
      <c r="J61" s="36" t="s">
        <v>61</v>
      </c>
      <c r="K61" s="9">
        <v>3</v>
      </c>
      <c r="L61" s="35">
        <v>226</v>
      </c>
      <c r="M61" s="49">
        <v>90</v>
      </c>
      <c r="N61" s="37"/>
      <c r="O61" s="35"/>
      <c r="P61" s="35"/>
      <c r="Q61" s="38"/>
      <c r="R61" s="56">
        <v>5227.1941365127186</v>
      </c>
      <c r="S61" s="57">
        <v>4152.9288227167617</v>
      </c>
      <c r="T61" s="57">
        <v>270.73606677684666</v>
      </c>
      <c r="U61" s="65">
        <f t="shared" si="39"/>
        <v>2.0456080885766781E-4</v>
      </c>
      <c r="V61" s="35">
        <f t="shared" si="40"/>
        <v>316</v>
      </c>
      <c r="W61" s="35">
        <f t="shared" si="41"/>
        <v>466.54277346961089</v>
      </c>
      <c r="Y61" s="9">
        <v>162</v>
      </c>
      <c r="Z61" s="35">
        <v>188.33333333333334</v>
      </c>
      <c r="AA61" s="9"/>
      <c r="AB61" s="34">
        <v>212</v>
      </c>
      <c r="AC61" s="34">
        <v>162</v>
      </c>
      <c r="AD61" s="61">
        <f t="shared" si="45"/>
        <v>0.76415094339622647</v>
      </c>
      <c r="AE61" s="61">
        <f t="shared" si="46"/>
        <v>0.23584905660377353</v>
      </c>
      <c r="AF61" s="5" t="str">
        <f t="shared" si="33"/>
        <v/>
      </c>
      <c r="AG61" s="5" t="str">
        <f t="shared" si="34"/>
        <v/>
      </c>
      <c r="AH61" s="5" t="str">
        <f t="shared" si="35"/>
        <v/>
      </c>
      <c r="AI61" s="34">
        <v>4221</v>
      </c>
      <c r="AJ61" s="34">
        <v>4251.8489570503452</v>
      </c>
      <c r="AK61" s="34">
        <v>4290.5970162491385</v>
      </c>
      <c r="AL61" s="34">
        <v>4332.6366809177998</v>
      </c>
      <c r="AM61" s="34">
        <v>4374.0113988704734</v>
      </c>
      <c r="AN61" s="34">
        <v>4418.6509550905675</v>
      </c>
      <c r="AO61" s="34">
        <v>4460.695977126722</v>
      </c>
      <c r="AP61" s="34">
        <v>4502.3435564172487</v>
      </c>
      <c r="AQ61" s="34">
        <v>4545.0600740012142</v>
      </c>
      <c r="AR61" s="34">
        <v>4586.051929905113</v>
      </c>
      <c r="AS61" s="34">
        <v>4628.7978532126035</v>
      </c>
      <c r="AT61" s="9" t="str">
        <f t="shared" si="36"/>
        <v/>
      </c>
      <c r="AU61" s="9" t="str">
        <f t="shared" si="37"/>
        <v/>
      </c>
      <c r="AV61" s="34">
        <v>3384.4966859746592</v>
      </c>
      <c r="AW61" s="34">
        <v>3410.5538200133465</v>
      </c>
      <c r="AX61" s="34">
        <v>3427.9354163803487</v>
      </c>
      <c r="AY61" s="34">
        <v>3448.245206518061</v>
      </c>
      <c r="AZ61" s="34">
        <v>3474.6243493409397</v>
      </c>
      <c r="BA61" s="34">
        <v>3506.8006476034702</v>
      </c>
      <c r="BB61" s="34">
        <v>3542.8469707901791</v>
      </c>
      <c r="BC61" s="34">
        <v>3578.5798878151759</v>
      </c>
      <c r="BD61" s="34">
        <v>3614.7088594112893</v>
      </c>
      <c r="BE61" s="34">
        <v>3650.6372710351461</v>
      </c>
      <c r="BF61" s="34">
        <v>3686.3860492471508</v>
      </c>
    </row>
    <row r="62" spans="1:58" s="7" customFormat="1" ht="12" customHeight="1" x14ac:dyDescent="0.25">
      <c r="A62" s="7" t="s">
        <v>38</v>
      </c>
      <c r="B62" s="41" t="s">
        <v>108</v>
      </c>
      <c r="C62" s="16">
        <v>183</v>
      </c>
      <c r="D62" s="17">
        <v>175.89503749834114</v>
      </c>
      <c r="E62" s="18">
        <v>160.74753930229986</v>
      </c>
      <c r="F62" s="18">
        <v>154.80112018913258</v>
      </c>
      <c r="G62" s="18">
        <v>2.9692045698244747</v>
      </c>
      <c r="H62" s="18">
        <v>2.6450833107921792</v>
      </c>
      <c r="I62" s="46">
        <f t="shared" si="44"/>
        <v>-0.10916097271514573</v>
      </c>
      <c r="J62" s="42" t="s">
        <v>63</v>
      </c>
      <c r="K62" s="9">
        <v>3</v>
      </c>
      <c r="L62" s="18">
        <v>14.666666666666666</v>
      </c>
      <c r="M62" s="50">
        <v>4</v>
      </c>
      <c r="N62" s="23"/>
      <c r="O62" s="18"/>
      <c r="P62" s="18"/>
      <c r="Q62" s="24"/>
      <c r="R62" s="58">
        <v>197.7465409478873</v>
      </c>
      <c r="S62" s="59">
        <v>174.34628684958415</v>
      </c>
      <c r="T62" s="59">
        <v>2.9790511404632305</v>
      </c>
      <c r="U62" s="90">
        <f t="shared" si="39"/>
        <v>3.3162318079478226E-3</v>
      </c>
      <c r="V62" s="18">
        <f t="shared" si="40"/>
        <v>18.666666666666664</v>
      </c>
      <c r="W62" s="18">
        <f t="shared" si="41"/>
        <v>19.545166660451571</v>
      </c>
      <c r="Y62" s="16">
        <v>0</v>
      </c>
      <c r="Z62" s="18">
        <v>1</v>
      </c>
      <c r="AA62" s="16"/>
      <c r="AB62" s="17">
        <v>19</v>
      </c>
      <c r="AC62" s="17">
        <v>0</v>
      </c>
      <c r="AD62" s="62">
        <f t="shared" si="45"/>
        <v>0</v>
      </c>
      <c r="AE62" s="62">
        <f t="shared" si="46"/>
        <v>1</v>
      </c>
      <c r="AF62" s="7" t="str">
        <f t="shared" si="33"/>
        <v/>
      </c>
      <c r="AG62" s="7" t="str">
        <f t="shared" si="34"/>
        <v/>
      </c>
      <c r="AH62" s="7" t="str">
        <f t="shared" si="35"/>
        <v/>
      </c>
      <c r="AI62" s="17">
        <v>183</v>
      </c>
      <c r="AJ62" s="17">
        <v>182.39463507108289</v>
      </c>
      <c r="AK62" s="17">
        <v>181.7146858226732</v>
      </c>
      <c r="AL62" s="17">
        <v>180.97038380409145</v>
      </c>
      <c r="AM62" s="17">
        <v>180.59370769083705</v>
      </c>
      <c r="AN62" s="17">
        <v>179.79695898688138</v>
      </c>
      <c r="AO62" s="17">
        <v>179.35893701255972</v>
      </c>
      <c r="AP62" s="17">
        <v>178.94484663810456</v>
      </c>
      <c r="AQ62" s="17">
        <v>178.43959633218259</v>
      </c>
      <c r="AR62" s="17">
        <v>177.3602249194972</v>
      </c>
      <c r="AS62" s="17">
        <v>175.89503749834114</v>
      </c>
      <c r="AT62" s="16" t="str">
        <f t="shared" si="36"/>
        <v/>
      </c>
      <c r="AU62" s="16" t="str">
        <f t="shared" si="37"/>
        <v/>
      </c>
      <c r="AV62" s="17">
        <v>160.74753930229986</v>
      </c>
      <c r="AW62" s="17">
        <v>160.38369758910648</v>
      </c>
      <c r="AX62" s="17">
        <v>159.51152741827573</v>
      </c>
      <c r="AY62" s="17">
        <v>159.18119822585712</v>
      </c>
      <c r="AZ62" s="17">
        <v>159.10188346958134</v>
      </c>
      <c r="BA62" s="17">
        <v>158.20790985399495</v>
      </c>
      <c r="BB62" s="17">
        <v>157.56766802985504</v>
      </c>
      <c r="BC62" s="17">
        <v>157.25741839902562</v>
      </c>
      <c r="BD62" s="17">
        <v>156.8943831370928</v>
      </c>
      <c r="BE62" s="17">
        <v>156.02568382867238</v>
      </c>
      <c r="BF62" s="17">
        <v>154.80112018913258</v>
      </c>
    </row>
    <row r="63" spans="1:58" s="5" customFormat="1" ht="14" x14ac:dyDescent="0.25">
      <c r="A63" s="5" t="s">
        <v>38</v>
      </c>
      <c r="B63" s="6" t="s">
        <v>35</v>
      </c>
      <c r="C63" s="9">
        <v>481</v>
      </c>
      <c r="D63" s="34">
        <v>529.15203775025941</v>
      </c>
      <c r="E63" s="35">
        <v>456.10936010087784</v>
      </c>
      <c r="F63" s="35">
        <v>501.8195102452338</v>
      </c>
      <c r="G63" s="35">
        <v>36.478097203686751</v>
      </c>
      <c r="H63" s="35">
        <v>32.714415834076547</v>
      </c>
      <c r="I63" s="44">
        <f t="shared" si="44"/>
        <v>-0.1031764718591138</v>
      </c>
      <c r="J63" s="36" t="s">
        <v>61</v>
      </c>
      <c r="K63" s="9">
        <v>3</v>
      </c>
      <c r="L63" s="35">
        <v>57</v>
      </c>
      <c r="M63" s="49">
        <v>13</v>
      </c>
      <c r="N63" s="37"/>
      <c r="O63" s="35"/>
      <c r="P63" s="35"/>
      <c r="Q63" s="38"/>
      <c r="R63" s="56">
        <v>589.46493379063384</v>
      </c>
      <c r="S63" s="57">
        <v>560.21399959245014</v>
      </c>
      <c r="T63" s="57">
        <v>36.521245915254191</v>
      </c>
      <c r="U63" s="65">
        <f t="shared" si="39"/>
        <v>1.1828662916957278E-3</v>
      </c>
      <c r="V63" s="35">
        <f t="shared" si="40"/>
        <v>70</v>
      </c>
      <c r="W63" s="35">
        <f t="shared" si="41"/>
        <v>58.394489347216336</v>
      </c>
      <c r="Y63" s="9">
        <v>38</v>
      </c>
      <c r="Z63" s="35">
        <v>35.666666666666664</v>
      </c>
      <c r="AA63" s="9"/>
      <c r="AB63" s="34">
        <v>54</v>
      </c>
      <c r="AC63" s="34">
        <v>38</v>
      </c>
      <c r="AD63" s="61">
        <f t="shared" si="45"/>
        <v>0.70370370370370372</v>
      </c>
      <c r="AE63" s="61">
        <f t="shared" si="46"/>
        <v>0.29629629629629628</v>
      </c>
      <c r="AF63" s="5" t="str">
        <f t="shared" si="33"/>
        <v/>
      </c>
      <c r="AG63" s="5" t="str">
        <f t="shared" si="34"/>
        <v/>
      </c>
      <c r="AH63" s="5" t="str">
        <f t="shared" si="35"/>
        <v/>
      </c>
      <c r="AI63" s="34">
        <v>481</v>
      </c>
      <c r="AJ63" s="34">
        <v>491.3344667999541</v>
      </c>
      <c r="AK63" s="34">
        <v>499.34699335836729</v>
      </c>
      <c r="AL63" s="34">
        <v>505.89922316667702</v>
      </c>
      <c r="AM63" s="34">
        <v>511.65278695932659</v>
      </c>
      <c r="AN63" s="34">
        <v>517.07380855709448</v>
      </c>
      <c r="AO63" s="34">
        <v>521.10644198418015</v>
      </c>
      <c r="AP63" s="34">
        <v>523.96909115022015</v>
      </c>
      <c r="AQ63" s="34">
        <v>526.08384983277347</v>
      </c>
      <c r="AR63" s="34">
        <v>527.79093173995102</v>
      </c>
      <c r="AS63" s="34">
        <v>529.15203775025941</v>
      </c>
      <c r="AT63" s="9" t="str">
        <f t="shared" si="36"/>
        <v/>
      </c>
      <c r="AU63" s="9" t="str">
        <f t="shared" si="37"/>
        <v/>
      </c>
      <c r="AV63" s="34">
        <v>456.10936010087784</v>
      </c>
      <c r="AW63" s="34">
        <v>465.8485724152755</v>
      </c>
      <c r="AX63" s="34">
        <v>473.35715476030981</v>
      </c>
      <c r="AY63" s="34">
        <v>479.95917105556401</v>
      </c>
      <c r="AZ63" s="34">
        <v>486.12620109653517</v>
      </c>
      <c r="BA63" s="34">
        <v>491.79102780583025</v>
      </c>
      <c r="BB63" s="34">
        <v>495.96830043236992</v>
      </c>
      <c r="BC63" s="34">
        <v>497.95328326624929</v>
      </c>
      <c r="BD63" s="34">
        <v>499.56336565041289</v>
      </c>
      <c r="BE63" s="34">
        <v>500.73382679252921</v>
      </c>
      <c r="BF63" s="34">
        <v>501.8195102452338</v>
      </c>
    </row>
    <row r="64" spans="1:58" s="5" customFormat="1" ht="14" x14ac:dyDescent="0.25">
      <c r="A64" s="5" t="s">
        <v>38</v>
      </c>
      <c r="B64" s="6" t="s">
        <v>33</v>
      </c>
      <c r="C64" s="9">
        <v>744</v>
      </c>
      <c r="D64" s="34">
        <v>722.28316875760709</v>
      </c>
      <c r="E64" s="35">
        <v>557.66740734854477</v>
      </c>
      <c r="F64" s="35">
        <v>543.05976659938722</v>
      </c>
      <c r="G64" s="35">
        <v>10.300802248845221</v>
      </c>
      <c r="H64" s="35">
        <v>9.2792501994799945</v>
      </c>
      <c r="I64" s="44">
        <f t="shared" si="44"/>
        <v>-9.9172086278983579E-2</v>
      </c>
      <c r="J64" s="71" t="s">
        <v>63</v>
      </c>
      <c r="K64" s="9">
        <v>3</v>
      </c>
      <c r="L64" s="35">
        <v>56</v>
      </c>
      <c r="M64" s="49">
        <v>17.5</v>
      </c>
      <c r="N64" s="37"/>
      <c r="O64" s="35"/>
      <c r="P64" s="35"/>
      <c r="Q64" s="38"/>
      <c r="R64" s="56">
        <v>804.29263697195097</v>
      </c>
      <c r="S64" s="57">
        <v>604.02081803666272</v>
      </c>
      <c r="T64" s="57">
        <v>10.320890334693958</v>
      </c>
      <c r="U64" s="65">
        <f t="shared" si="39"/>
        <v>1.9501477033974091E-3</v>
      </c>
      <c r="V64" s="35">
        <f t="shared" si="40"/>
        <v>73.5</v>
      </c>
      <c r="W64" s="35">
        <f t="shared" si="41"/>
        <v>60.961051437275501</v>
      </c>
      <c r="Y64" s="9">
        <v>52</v>
      </c>
      <c r="Z64" s="35">
        <v>54.666666666666664</v>
      </c>
      <c r="AA64" s="9"/>
      <c r="AB64" s="34">
        <v>53</v>
      </c>
      <c r="AC64" s="34">
        <v>52</v>
      </c>
      <c r="AD64" s="61">
        <f t="shared" si="45"/>
        <v>0.98113207547169812</v>
      </c>
      <c r="AE64" s="61">
        <f t="shared" si="46"/>
        <v>1.8867924528301883E-2</v>
      </c>
      <c r="AF64" s="5" t="str">
        <f t="shared" si="33"/>
        <v/>
      </c>
      <c r="AG64" s="5" t="str">
        <f t="shared" si="34"/>
        <v/>
      </c>
      <c r="AH64" s="5" t="str">
        <f t="shared" si="35"/>
        <v/>
      </c>
      <c r="AI64" s="34">
        <v>744</v>
      </c>
      <c r="AJ64" s="34">
        <v>736.04932187158374</v>
      </c>
      <c r="AK64" s="34">
        <v>732.34062300974642</v>
      </c>
      <c r="AL64" s="34">
        <v>729.91035882721815</v>
      </c>
      <c r="AM64" s="34">
        <v>728.04151550812048</v>
      </c>
      <c r="AN64" s="34">
        <v>726.2194846563101</v>
      </c>
      <c r="AO64" s="34">
        <v>725.13633977201471</v>
      </c>
      <c r="AP64" s="34">
        <v>724.26753844358836</v>
      </c>
      <c r="AQ64" s="34">
        <v>723.23164292784838</v>
      </c>
      <c r="AR64" s="34">
        <v>722.34039012742323</v>
      </c>
      <c r="AS64" s="34">
        <v>722.28316875760709</v>
      </c>
      <c r="AT64" s="9" t="str">
        <f t="shared" si="36"/>
        <v/>
      </c>
      <c r="AU64" s="9" t="str">
        <f t="shared" si="37"/>
        <v/>
      </c>
      <c r="AV64" s="34">
        <v>557.66740734854477</v>
      </c>
      <c r="AW64" s="34">
        <v>553.14656899917486</v>
      </c>
      <c r="AX64" s="34">
        <v>550.02270769571851</v>
      </c>
      <c r="AY64" s="34">
        <v>547.74171116473269</v>
      </c>
      <c r="AZ64" s="34">
        <v>546.56796628655366</v>
      </c>
      <c r="BA64" s="34">
        <v>545.87001348571437</v>
      </c>
      <c r="BB64" s="34">
        <v>545.35318639325556</v>
      </c>
      <c r="BC64" s="34">
        <v>544.96793024877456</v>
      </c>
      <c r="BD64" s="34">
        <v>544.46180089413679</v>
      </c>
      <c r="BE64" s="34">
        <v>543.76115591638211</v>
      </c>
      <c r="BF64" s="34">
        <v>543.05976659938722</v>
      </c>
    </row>
    <row r="65" spans="1:58" s="5" customFormat="1" ht="14" x14ac:dyDescent="0.25">
      <c r="A65" s="5" t="s">
        <v>38</v>
      </c>
      <c r="B65" s="6" t="s">
        <v>50</v>
      </c>
      <c r="C65" s="9">
        <v>938</v>
      </c>
      <c r="D65" s="34">
        <v>1076.1714817854984</v>
      </c>
      <c r="E65" s="35">
        <v>961.56985258748887</v>
      </c>
      <c r="F65" s="35">
        <v>1104.8015081898423</v>
      </c>
      <c r="G65" s="35">
        <v>76.903132492311357</v>
      </c>
      <c r="H65" s="35">
        <v>72.023775909738461</v>
      </c>
      <c r="I65" s="44">
        <f t="shared" ref="I65:I71" si="47">(H65-G65)/G65</f>
        <v>-6.3448086240969773E-2</v>
      </c>
      <c r="J65" s="39" t="s">
        <v>61</v>
      </c>
      <c r="K65" s="9">
        <v>3</v>
      </c>
      <c r="L65" s="35">
        <v>73.666666666666671</v>
      </c>
      <c r="M65" s="49">
        <v>11</v>
      </c>
      <c r="N65" s="37"/>
      <c r="O65" s="35"/>
      <c r="P65" s="35"/>
      <c r="Q65" s="38"/>
      <c r="R65" s="56">
        <v>1146.8405633564171</v>
      </c>
      <c r="S65" s="57">
        <v>1179.9593030744702</v>
      </c>
      <c r="T65" s="57">
        <v>76.923432668453145</v>
      </c>
      <c r="U65" s="65">
        <f t="shared" si="39"/>
        <v>2.6397073154105222E-4</v>
      </c>
      <c r="V65" s="35">
        <f t="shared" si="40"/>
        <v>84.666666666666671</v>
      </c>
      <c r="W65" s="35">
        <f t="shared" si="41"/>
        <v>75.157794884627947</v>
      </c>
      <c r="Y65" s="9">
        <v>23</v>
      </c>
      <c r="Z65" s="35">
        <v>42.333333333333336</v>
      </c>
      <c r="AA65" s="9"/>
      <c r="AB65" s="34">
        <v>79</v>
      </c>
      <c r="AC65" s="34">
        <v>23</v>
      </c>
      <c r="AD65" s="61">
        <f t="shared" ref="AD65:AD71" si="48">AC65/AB65</f>
        <v>0.29113924050632911</v>
      </c>
      <c r="AE65" s="61">
        <f t="shared" ref="AE65:AE71" si="49">1-AD65</f>
        <v>0.70886075949367089</v>
      </c>
      <c r="AF65" s="5" t="str">
        <f t="shared" si="33"/>
        <v/>
      </c>
      <c r="AG65" s="5" t="str">
        <f t="shared" si="34"/>
        <v/>
      </c>
      <c r="AH65" s="5" t="str">
        <f t="shared" si="35"/>
        <v/>
      </c>
      <c r="AI65" s="34">
        <v>938</v>
      </c>
      <c r="AJ65" s="34">
        <v>960.43983558875118</v>
      </c>
      <c r="AK65" s="34">
        <v>980.16990048304399</v>
      </c>
      <c r="AL65" s="34">
        <v>998.94900921496571</v>
      </c>
      <c r="AM65" s="34">
        <v>1014.6413634167213</v>
      </c>
      <c r="AN65" s="34">
        <v>1029.849456158473</v>
      </c>
      <c r="AO65" s="34">
        <v>1042.0606069064302</v>
      </c>
      <c r="AP65" s="34">
        <v>1051.8754671066181</v>
      </c>
      <c r="AQ65" s="34">
        <v>1061.0306918760325</v>
      </c>
      <c r="AR65" s="34">
        <v>1068.0549751662124</v>
      </c>
      <c r="AS65" s="34">
        <v>1076.1714817854984</v>
      </c>
      <c r="AT65" s="9" t="str">
        <f t="shared" si="36"/>
        <v/>
      </c>
      <c r="AU65" s="9" t="str">
        <f t="shared" si="37"/>
        <v/>
      </c>
      <c r="AV65" s="34">
        <v>961.56985258748887</v>
      </c>
      <c r="AW65" s="34">
        <v>982.25918389451579</v>
      </c>
      <c r="AX65" s="34">
        <v>1002.7792099618115</v>
      </c>
      <c r="AY65" s="34">
        <v>1022.6797075765808</v>
      </c>
      <c r="AZ65" s="34">
        <v>1039.47034677273</v>
      </c>
      <c r="BA65" s="34">
        <v>1055.7403183237741</v>
      </c>
      <c r="BB65" s="34">
        <v>1069.1769890312805</v>
      </c>
      <c r="BC65" s="34">
        <v>1080.5790351684093</v>
      </c>
      <c r="BD65" s="34">
        <v>1089.2939676385865</v>
      </c>
      <c r="BE65" s="34">
        <v>1097.2462170145059</v>
      </c>
      <c r="BF65" s="34">
        <v>1104.8015081898423</v>
      </c>
    </row>
    <row r="66" spans="1:58" s="5" customFormat="1" ht="14" x14ac:dyDescent="0.25">
      <c r="A66" s="5" t="s">
        <v>38</v>
      </c>
      <c r="B66" s="6" t="s">
        <v>46</v>
      </c>
      <c r="C66" s="9">
        <v>2060</v>
      </c>
      <c r="D66" s="34">
        <v>2381.6943272052877</v>
      </c>
      <c r="E66" s="35">
        <v>1833.0696470540151</v>
      </c>
      <c r="F66" s="35">
        <v>2116.9878819718242</v>
      </c>
      <c r="G66" s="35">
        <v>146.60276375730407</v>
      </c>
      <c r="H66" s="35">
        <v>138.0098231985491</v>
      </c>
      <c r="I66" s="44">
        <f t="shared" si="47"/>
        <v>-5.8613769198650974E-2</v>
      </c>
      <c r="J66" s="39" t="s">
        <v>61</v>
      </c>
      <c r="K66" s="9">
        <v>3</v>
      </c>
      <c r="L66" s="35">
        <v>195.33333333333334</v>
      </c>
      <c r="M66" s="49">
        <v>27.5</v>
      </c>
      <c r="N66" s="37"/>
      <c r="O66" s="35"/>
      <c r="P66" s="35"/>
      <c r="Q66" s="38"/>
      <c r="R66" s="56">
        <v>2521.8747944951547</v>
      </c>
      <c r="S66" s="57">
        <v>2250.3997485609848</v>
      </c>
      <c r="T66" s="57">
        <v>146.7071559879125</v>
      </c>
      <c r="U66" s="65">
        <f t="shared" si="39"/>
        <v>7.1207546115048537E-4</v>
      </c>
      <c r="V66" s="35">
        <f t="shared" si="40"/>
        <v>222.83333333333334</v>
      </c>
      <c r="W66" s="35">
        <f t="shared" si="41"/>
        <v>133.41186658916058</v>
      </c>
      <c r="Y66" s="9">
        <v>111</v>
      </c>
      <c r="Z66" s="35">
        <v>117.66666666666667</v>
      </c>
      <c r="AA66" s="9"/>
      <c r="AB66" s="34">
        <v>232</v>
      </c>
      <c r="AC66" s="34">
        <v>111</v>
      </c>
      <c r="AD66" s="61">
        <f t="shared" si="48"/>
        <v>0.47844827586206895</v>
      </c>
      <c r="AE66" s="61">
        <f t="shared" si="49"/>
        <v>0.52155172413793105</v>
      </c>
      <c r="AF66" s="5" t="str">
        <f t="shared" si="33"/>
        <v/>
      </c>
      <c r="AG66" s="5" t="str">
        <f t="shared" si="34"/>
        <v/>
      </c>
      <c r="AH66" s="5" t="str">
        <f t="shared" si="35"/>
        <v/>
      </c>
      <c r="AI66" s="34">
        <v>2060</v>
      </c>
      <c r="AJ66" s="34">
        <v>2090.2903301801553</v>
      </c>
      <c r="AK66" s="34">
        <v>2127.0025028064142</v>
      </c>
      <c r="AL66" s="34">
        <v>2164.6223579318712</v>
      </c>
      <c r="AM66" s="34">
        <v>2199.9654755707461</v>
      </c>
      <c r="AN66" s="34">
        <v>2232.3394565131744</v>
      </c>
      <c r="AO66" s="34">
        <v>2265.8443363498759</v>
      </c>
      <c r="AP66" s="34">
        <v>2298.1464264671322</v>
      </c>
      <c r="AQ66" s="34">
        <v>2328.4209300062148</v>
      </c>
      <c r="AR66" s="34">
        <v>2356.4122777274997</v>
      </c>
      <c r="AS66" s="34">
        <v>2381.6943272052877</v>
      </c>
      <c r="AT66" s="9" t="str">
        <f t="shared" si="36"/>
        <v/>
      </c>
      <c r="AU66" s="9" t="str">
        <f t="shared" si="37"/>
        <v/>
      </c>
      <c r="AV66" s="34">
        <v>1833.0696470540151</v>
      </c>
      <c r="AW66" s="34">
        <v>1862.6577492213673</v>
      </c>
      <c r="AX66" s="34">
        <v>1896.9295791487484</v>
      </c>
      <c r="AY66" s="34">
        <v>1930.0329773480628</v>
      </c>
      <c r="AZ66" s="34">
        <v>1960.6883540506885</v>
      </c>
      <c r="BA66" s="34">
        <v>1989.7905299893646</v>
      </c>
      <c r="BB66" s="34">
        <v>2018.1846919809268</v>
      </c>
      <c r="BC66" s="34">
        <v>2045.672611740926</v>
      </c>
      <c r="BD66" s="34">
        <v>2071.3315873499159</v>
      </c>
      <c r="BE66" s="34">
        <v>2095.1337473066183</v>
      </c>
      <c r="BF66" s="34">
        <v>2116.9878819718242</v>
      </c>
    </row>
    <row r="67" spans="1:58" s="5" customFormat="1" ht="14" x14ac:dyDescent="0.25">
      <c r="A67" s="5" t="s">
        <v>38</v>
      </c>
      <c r="B67" s="6" t="s">
        <v>48</v>
      </c>
      <c r="C67" s="9">
        <v>415</v>
      </c>
      <c r="D67" s="34">
        <v>487.20805156010158</v>
      </c>
      <c r="E67" s="35">
        <v>384.51483617831451</v>
      </c>
      <c r="F67" s="35">
        <v>447.45642991334273</v>
      </c>
      <c r="G67" s="35">
        <v>30.752207249748238</v>
      </c>
      <c r="H67" s="35">
        <v>29.170399749230267</v>
      </c>
      <c r="I67" s="44">
        <f t="shared" si="47"/>
        <v>-5.1437202138747987E-2</v>
      </c>
      <c r="J67" s="39" t="s">
        <v>61</v>
      </c>
      <c r="K67" s="9">
        <v>3</v>
      </c>
      <c r="L67" s="35">
        <v>36.333333333333336</v>
      </c>
      <c r="M67" s="49">
        <v>5.5</v>
      </c>
      <c r="N67" s="37"/>
      <c r="O67" s="35"/>
      <c r="P67" s="35"/>
      <c r="Q67" s="38"/>
      <c r="R67" s="56">
        <v>512.67251721040248</v>
      </c>
      <c r="S67" s="57">
        <v>473.12027334193095</v>
      </c>
      <c r="T67" s="57">
        <v>30.843466715903553</v>
      </c>
      <c r="U67" s="65">
        <f t="shared" si="39"/>
        <v>2.9675745033248546E-3</v>
      </c>
      <c r="V67" s="35">
        <f t="shared" si="40"/>
        <v>41.833333333333336</v>
      </c>
      <c r="W67" s="35">
        <f t="shared" si="41"/>
        <v>25.663843428588223</v>
      </c>
      <c r="Y67" s="9">
        <v>22</v>
      </c>
      <c r="Z67" s="35">
        <v>23.333333333333332</v>
      </c>
      <c r="AA67" s="9"/>
      <c r="AB67" s="34">
        <v>37</v>
      </c>
      <c r="AC67" s="34">
        <v>22</v>
      </c>
      <c r="AD67" s="61">
        <f t="shared" si="48"/>
        <v>0.59459459459459463</v>
      </c>
      <c r="AE67" s="61">
        <f t="shared" si="49"/>
        <v>0.40540540540540537</v>
      </c>
      <c r="AF67" s="5" t="str">
        <f t="shared" si="33"/>
        <v/>
      </c>
      <c r="AG67" s="5" t="str">
        <f t="shared" si="34"/>
        <v/>
      </c>
      <c r="AH67" s="5" t="str">
        <f t="shared" si="35"/>
        <v/>
      </c>
      <c r="AI67" s="34">
        <v>415</v>
      </c>
      <c r="AJ67" s="34">
        <v>426.26481553189387</v>
      </c>
      <c r="AK67" s="34">
        <v>436.88171876905494</v>
      </c>
      <c r="AL67" s="34">
        <v>445.23390608759598</v>
      </c>
      <c r="AM67" s="34">
        <v>452.8161871167207</v>
      </c>
      <c r="AN67" s="34">
        <v>460.50441180216853</v>
      </c>
      <c r="AO67" s="34">
        <v>467.16147433012077</v>
      </c>
      <c r="AP67" s="34">
        <v>472.56327338471027</v>
      </c>
      <c r="AQ67" s="34">
        <v>477.77514628560709</v>
      </c>
      <c r="AR67" s="34">
        <v>482.39529764061314</v>
      </c>
      <c r="AS67" s="34">
        <v>487.20805156010158</v>
      </c>
      <c r="AT67" s="9" t="str">
        <f t="shared" si="36"/>
        <v/>
      </c>
      <c r="AU67" s="9" t="str">
        <f t="shared" si="37"/>
        <v/>
      </c>
      <c r="AV67" s="34">
        <v>384.51483617831451</v>
      </c>
      <c r="AW67" s="34">
        <v>393.37864616398446</v>
      </c>
      <c r="AX67" s="34">
        <v>402.66939816972115</v>
      </c>
      <c r="AY67" s="34">
        <v>409.95517300535408</v>
      </c>
      <c r="AZ67" s="34">
        <v>416.40591884670255</v>
      </c>
      <c r="BA67" s="34">
        <v>423.12978303224173</v>
      </c>
      <c r="BB67" s="34">
        <v>429.08622925908526</v>
      </c>
      <c r="BC67" s="34">
        <v>433.97171653355531</v>
      </c>
      <c r="BD67" s="34">
        <v>438.40151175769461</v>
      </c>
      <c r="BE67" s="34">
        <v>442.87299113650903</v>
      </c>
      <c r="BF67" s="34">
        <v>447.45642991334273</v>
      </c>
    </row>
    <row r="68" spans="1:58" s="5" customFormat="1" ht="14" x14ac:dyDescent="0.25">
      <c r="A68" s="5" t="s">
        <v>38</v>
      </c>
      <c r="B68" s="6" t="s">
        <v>101</v>
      </c>
      <c r="C68" s="9">
        <v>1478</v>
      </c>
      <c r="D68" s="34">
        <v>1542.1253519991953</v>
      </c>
      <c r="E68" s="35">
        <v>1162.1074199141494</v>
      </c>
      <c r="F68" s="35">
        <v>1218.0750976544732</v>
      </c>
      <c r="G68" s="35">
        <v>21.465551987996459</v>
      </c>
      <c r="H68" s="35">
        <v>20.813222205116748</v>
      </c>
      <c r="I68" s="44">
        <f>(H68-G68)/G68</f>
        <v>-3.0389611375682031E-2</v>
      </c>
      <c r="J68" s="71" t="s">
        <v>63</v>
      </c>
      <c r="K68" s="9">
        <v>3</v>
      </c>
      <c r="L68" s="35">
        <v>117</v>
      </c>
      <c r="M68" s="49">
        <v>8</v>
      </c>
      <c r="N68" s="37"/>
      <c r="O68" s="35"/>
      <c r="P68" s="35"/>
      <c r="Q68" s="38"/>
      <c r="R68" s="56">
        <v>1591.8123254834077</v>
      </c>
      <c r="S68" s="57">
        <v>1259.4671358603493</v>
      </c>
      <c r="T68" s="57">
        <v>21.52048704483024</v>
      </c>
      <c r="U68" s="65">
        <f>T68/G68-1</f>
        <v>2.559219388557965E-3</v>
      </c>
      <c r="V68" s="35">
        <f>L68+M68</f>
        <v>125</v>
      </c>
      <c r="W68" s="35">
        <f>S68-F68</f>
        <v>41.392038205876133</v>
      </c>
      <c r="Y68" s="9">
        <v>113</v>
      </c>
      <c r="Z68" s="35">
        <v>110.33333333333333</v>
      </c>
      <c r="AA68" s="9"/>
      <c r="AB68" s="34">
        <v>119</v>
      </c>
      <c r="AC68" s="34">
        <v>113</v>
      </c>
      <c r="AD68" s="61">
        <f>AC68/AB68</f>
        <v>0.94957983193277307</v>
      </c>
      <c r="AE68" s="61">
        <f>1-AD68</f>
        <v>5.0420168067226934E-2</v>
      </c>
      <c r="AF68" s="5" t="str">
        <f t="shared" si="33"/>
        <v/>
      </c>
      <c r="AG68" s="5" t="str">
        <f t="shared" si="34"/>
        <v/>
      </c>
      <c r="AH68" s="5" t="str">
        <f t="shared" si="35"/>
        <v/>
      </c>
      <c r="AI68" s="34">
        <v>1478</v>
      </c>
      <c r="AJ68" s="34">
        <v>1478.3128873813589</v>
      </c>
      <c r="AK68" s="34">
        <v>1481.3191151118003</v>
      </c>
      <c r="AL68" s="34">
        <v>1486.7054811667019</v>
      </c>
      <c r="AM68" s="34">
        <v>1493.6683494633521</v>
      </c>
      <c r="AN68" s="34">
        <v>1501.7654624733295</v>
      </c>
      <c r="AO68" s="34">
        <v>1508.8805985164195</v>
      </c>
      <c r="AP68" s="34">
        <v>1516.4279437936607</v>
      </c>
      <c r="AQ68" s="34">
        <v>1526.0310875359251</v>
      </c>
      <c r="AR68" s="34">
        <v>1534.2840304438841</v>
      </c>
      <c r="AS68" s="34">
        <v>1542.1253519991953</v>
      </c>
      <c r="AT68" s="9" t="str">
        <f t="shared" si="36"/>
        <v/>
      </c>
      <c r="AU68" s="9" t="str">
        <f t="shared" si="37"/>
        <v/>
      </c>
      <c r="AV68" s="34">
        <v>1162.1074199141494</v>
      </c>
      <c r="AW68" s="34">
        <v>1163.508348043425</v>
      </c>
      <c r="AX68" s="34">
        <v>1166.0157165657167</v>
      </c>
      <c r="AY68" s="34">
        <v>1171.9023174959011</v>
      </c>
      <c r="AZ68" s="34">
        <v>1178.7630953786586</v>
      </c>
      <c r="BA68" s="34">
        <v>1185.3907415936719</v>
      </c>
      <c r="BB68" s="34">
        <v>1190.9778697095771</v>
      </c>
      <c r="BC68" s="34">
        <v>1196.8222696247608</v>
      </c>
      <c r="BD68" s="34">
        <v>1204.8270949421776</v>
      </c>
      <c r="BE68" s="34">
        <v>1211.9068026041909</v>
      </c>
      <c r="BF68" s="34">
        <v>1218.0750976544732</v>
      </c>
    </row>
    <row r="69" spans="1:58" s="5" customFormat="1" ht="14" x14ac:dyDescent="0.25">
      <c r="A69" s="5" t="s">
        <v>38</v>
      </c>
      <c r="B69" s="6" t="s">
        <v>107</v>
      </c>
      <c r="C69" s="9">
        <v>3424</v>
      </c>
      <c r="D69" s="34">
        <v>4125.529058981143</v>
      </c>
      <c r="E69" s="35">
        <v>3203.7658108925993</v>
      </c>
      <c r="F69" s="35">
        <v>3829.3591627292317</v>
      </c>
      <c r="G69" s="35">
        <v>256.22644674895724</v>
      </c>
      <c r="H69" s="35">
        <v>249.64204354337403</v>
      </c>
      <c r="I69" s="44">
        <f>(H69-G69)/G69</f>
        <v>-2.5697594019380869E-2</v>
      </c>
      <c r="J69" s="39" t="s">
        <v>61</v>
      </c>
      <c r="K69" s="9">
        <v>3</v>
      </c>
      <c r="L69" s="35">
        <v>223</v>
      </c>
      <c r="M69" s="49">
        <v>20</v>
      </c>
      <c r="N69" s="37"/>
      <c r="O69" s="35"/>
      <c r="P69" s="35"/>
      <c r="Q69" s="38"/>
      <c r="R69" s="56">
        <v>4241.2888952071453</v>
      </c>
      <c r="S69" s="57">
        <v>3941.5250508475683</v>
      </c>
      <c r="T69" s="57">
        <v>256.95431704288097</v>
      </c>
      <c r="U69" s="65">
        <f t="shared" si="39"/>
        <v>2.8407305458084675E-3</v>
      </c>
      <c r="V69" s="35">
        <f t="shared" si="40"/>
        <v>243</v>
      </c>
      <c r="W69" s="35">
        <f t="shared" si="41"/>
        <v>112.16588811833662</v>
      </c>
      <c r="Y69" s="9">
        <v>144</v>
      </c>
      <c r="Z69" s="35">
        <v>141</v>
      </c>
      <c r="AA69" s="9"/>
      <c r="AB69" s="34">
        <v>251</v>
      </c>
      <c r="AC69" s="34">
        <v>144</v>
      </c>
      <c r="AD69" s="61">
        <f>AC69/AB69</f>
        <v>0.57370517928286857</v>
      </c>
      <c r="AE69" s="61">
        <f>1-AD69</f>
        <v>0.42629482071713143</v>
      </c>
      <c r="AF69" s="5" t="str">
        <f t="shared" si="33"/>
        <v/>
      </c>
      <c r="AG69" s="5" t="str">
        <f t="shared" si="34"/>
        <v/>
      </c>
      <c r="AH69" s="5" t="str">
        <f t="shared" si="35"/>
        <v/>
      </c>
      <c r="AI69" s="34">
        <v>3424</v>
      </c>
      <c r="AJ69" s="34">
        <v>3517.1786129551488</v>
      </c>
      <c r="AK69" s="34">
        <v>3605.5541529089783</v>
      </c>
      <c r="AL69" s="34">
        <v>3687.5267365523418</v>
      </c>
      <c r="AM69" s="34">
        <v>3762.5638252761073</v>
      </c>
      <c r="AN69" s="34">
        <v>3832.9230745247005</v>
      </c>
      <c r="AO69" s="34">
        <v>3899.9079130126247</v>
      </c>
      <c r="AP69" s="34">
        <v>3962.4045588255995</v>
      </c>
      <c r="AQ69" s="34">
        <v>4020.3175653911817</v>
      </c>
      <c r="AR69" s="34">
        <v>4075.2523256304012</v>
      </c>
      <c r="AS69" s="34">
        <v>4125.529058981143</v>
      </c>
      <c r="AT69" s="9" t="str">
        <f t="shared" si="36"/>
        <v/>
      </c>
      <c r="AU69" s="9" t="str">
        <f t="shared" si="37"/>
        <v/>
      </c>
      <c r="AV69" s="34">
        <v>3203.7658108925993</v>
      </c>
      <c r="AW69" s="34">
        <v>3288.519261403605</v>
      </c>
      <c r="AX69" s="34">
        <v>3367.5240247740585</v>
      </c>
      <c r="AY69" s="34">
        <v>3440.911472258043</v>
      </c>
      <c r="AZ69" s="34">
        <v>3507.3866465735646</v>
      </c>
      <c r="BA69" s="34">
        <v>3569.2382098229077</v>
      </c>
      <c r="BB69" s="34">
        <v>3628.4068545671994</v>
      </c>
      <c r="BC69" s="34">
        <v>3683.5315313118217</v>
      </c>
      <c r="BD69" s="34">
        <v>3734.9628426299741</v>
      </c>
      <c r="BE69" s="34">
        <v>3784.5911715520201</v>
      </c>
      <c r="BF69" s="34">
        <v>3829.3591627292317</v>
      </c>
    </row>
    <row r="70" spans="1:58" s="5" customFormat="1" ht="14" x14ac:dyDescent="0.25">
      <c r="A70" s="5" t="s">
        <v>38</v>
      </c>
      <c r="B70" s="6" t="s">
        <v>49</v>
      </c>
      <c r="C70" s="9">
        <v>722</v>
      </c>
      <c r="D70" s="34">
        <v>882.58590047070118</v>
      </c>
      <c r="E70" s="35">
        <v>627.50161899882016</v>
      </c>
      <c r="F70" s="35">
        <v>762.12792212045213</v>
      </c>
      <c r="G70" s="35">
        <v>50.185475361100174</v>
      </c>
      <c r="H70" s="35">
        <v>49.684337204874517</v>
      </c>
      <c r="I70" s="44">
        <f t="shared" si="47"/>
        <v>-9.9857210202715391E-3</v>
      </c>
      <c r="J70" s="39" t="s">
        <v>61</v>
      </c>
      <c r="K70" s="9">
        <v>3</v>
      </c>
      <c r="L70" s="35">
        <v>52.666666666666664</v>
      </c>
      <c r="M70" s="49">
        <v>2</v>
      </c>
      <c r="N70" s="37"/>
      <c r="O70" s="35"/>
      <c r="P70" s="35"/>
      <c r="Q70" s="38"/>
      <c r="R70" s="56">
        <v>894.55890103632396</v>
      </c>
      <c r="S70" s="57">
        <v>772.97186451971345</v>
      </c>
      <c r="T70" s="57">
        <v>50.391271139660844</v>
      </c>
      <c r="U70" s="65">
        <f t="shared" si="39"/>
        <v>4.1007039801836953E-3</v>
      </c>
      <c r="V70" s="35">
        <f t="shared" si="40"/>
        <v>54.666666666666664</v>
      </c>
      <c r="W70" s="35">
        <f t="shared" si="41"/>
        <v>10.843942399261323</v>
      </c>
      <c r="Y70" s="9">
        <v>17</v>
      </c>
      <c r="Z70" s="35">
        <v>22.333333333333332</v>
      </c>
      <c r="AA70" s="9"/>
      <c r="AB70" s="34">
        <v>45</v>
      </c>
      <c r="AC70" s="34">
        <v>17</v>
      </c>
      <c r="AD70" s="61">
        <f t="shared" si="48"/>
        <v>0.37777777777777777</v>
      </c>
      <c r="AE70" s="61">
        <f t="shared" si="49"/>
        <v>0.62222222222222223</v>
      </c>
      <c r="AF70" s="5" t="str">
        <f t="shared" si="33"/>
        <v/>
      </c>
      <c r="AG70" s="5" t="str">
        <f t="shared" si="34"/>
        <v/>
      </c>
      <c r="AH70" s="5" t="str">
        <f t="shared" si="35"/>
        <v/>
      </c>
      <c r="AI70" s="34">
        <v>722</v>
      </c>
      <c r="AJ70" s="34">
        <v>744.77422934522531</v>
      </c>
      <c r="AK70" s="34">
        <v>765.04417521035305</v>
      </c>
      <c r="AL70" s="34">
        <v>784.90143430384626</v>
      </c>
      <c r="AM70" s="34">
        <v>802.68101315499143</v>
      </c>
      <c r="AN70" s="34">
        <v>818.28566099851469</v>
      </c>
      <c r="AO70" s="34">
        <v>832.17221747141969</v>
      </c>
      <c r="AP70" s="34">
        <v>846.02452791043186</v>
      </c>
      <c r="AQ70" s="34">
        <v>859.59267629456951</v>
      </c>
      <c r="AR70" s="34">
        <v>871.799429315412</v>
      </c>
      <c r="AS70" s="34">
        <v>882.58590047070118</v>
      </c>
      <c r="AT70" s="9" t="str">
        <f t="shared" si="36"/>
        <v/>
      </c>
      <c r="AU70" s="9" t="str">
        <f t="shared" si="37"/>
        <v/>
      </c>
      <c r="AV70" s="34">
        <v>627.50161899882016</v>
      </c>
      <c r="AW70" s="34">
        <v>647.63943431218775</v>
      </c>
      <c r="AX70" s="34">
        <v>664.2186771468123</v>
      </c>
      <c r="AY70" s="34">
        <v>681.31665258914541</v>
      </c>
      <c r="AZ70" s="34">
        <v>695.54981551296828</v>
      </c>
      <c r="BA70" s="34">
        <v>708.58913111741583</v>
      </c>
      <c r="BB70" s="34">
        <v>721.00188254572709</v>
      </c>
      <c r="BC70" s="34">
        <v>732.59743365624558</v>
      </c>
      <c r="BD70" s="34">
        <v>743.70236183717611</v>
      </c>
      <c r="BE70" s="34">
        <v>753.27246728856016</v>
      </c>
      <c r="BF70" s="34">
        <v>762.12792212045213</v>
      </c>
    </row>
    <row r="71" spans="1:58" s="5" customFormat="1" ht="14" x14ac:dyDescent="0.25">
      <c r="A71" s="5" t="s">
        <v>38</v>
      </c>
      <c r="B71" s="6" t="s">
        <v>60</v>
      </c>
      <c r="C71" s="9">
        <v>2048</v>
      </c>
      <c r="D71" s="34">
        <v>2226.5694826448439</v>
      </c>
      <c r="E71" s="35">
        <v>1680.7549436011975</v>
      </c>
      <c r="F71" s="35">
        <v>1847.7614003817077</v>
      </c>
      <c r="G71" s="35">
        <v>41.108475025007372</v>
      </c>
      <c r="H71" s="35">
        <v>40.478607434560615</v>
      </c>
      <c r="I71" s="44">
        <f t="shared" si="47"/>
        <v>-1.5322086019089546E-2</v>
      </c>
      <c r="J71" s="66" t="s">
        <v>62</v>
      </c>
      <c r="K71" s="9">
        <v>3</v>
      </c>
      <c r="L71" s="35">
        <v>74.333333333333329</v>
      </c>
      <c r="M71" s="49">
        <v>5</v>
      </c>
      <c r="N71" s="37"/>
      <c r="O71" s="35"/>
      <c r="P71" s="35"/>
      <c r="Q71" s="38"/>
      <c r="R71" s="56">
        <v>2264.6754277574737</v>
      </c>
      <c r="S71" s="57">
        <v>1879.6709328481168</v>
      </c>
      <c r="T71" s="57">
        <v>41.177644354512132</v>
      </c>
      <c r="U71" s="65">
        <f t="shared" si="39"/>
        <v>1.6826050945135673E-3</v>
      </c>
      <c r="V71" s="35">
        <f t="shared" si="40"/>
        <v>79.333333333333329</v>
      </c>
      <c r="W71" s="35">
        <f t="shared" si="41"/>
        <v>31.909532466409019</v>
      </c>
      <c r="Y71" s="9">
        <v>64</v>
      </c>
      <c r="Z71" s="35">
        <v>54.333333333333336</v>
      </c>
      <c r="AA71" s="9"/>
      <c r="AB71" s="34">
        <v>88</v>
      </c>
      <c r="AC71" s="34">
        <v>64</v>
      </c>
      <c r="AD71" s="61">
        <f t="shared" si="48"/>
        <v>0.72727272727272729</v>
      </c>
      <c r="AE71" s="61">
        <f t="shared" si="49"/>
        <v>0.27272727272727271</v>
      </c>
      <c r="AF71" s="5" t="str">
        <f t="shared" si="33"/>
        <v/>
      </c>
      <c r="AG71" s="5" t="str">
        <f t="shared" si="34"/>
        <v/>
      </c>
      <c r="AH71" s="5" t="str">
        <f t="shared" si="35"/>
        <v/>
      </c>
      <c r="AI71" s="34">
        <v>2048</v>
      </c>
      <c r="AJ71" s="34">
        <v>2036.8087527738423</v>
      </c>
      <c r="AK71" s="34">
        <v>2051.9487100923429</v>
      </c>
      <c r="AL71" s="34">
        <v>2075.4656504320205</v>
      </c>
      <c r="AM71" s="34">
        <v>2100.7536235818288</v>
      </c>
      <c r="AN71" s="34">
        <v>2125.4455011324476</v>
      </c>
      <c r="AO71" s="34">
        <v>2147.8483532352034</v>
      </c>
      <c r="AP71" s="34">
        <v>2167.7421047973876</v>
      </c>
      <c r="AQ71" s="34">
        <v>2185.7116956088526</v>
      </c>
      <c r="AR71" s="34">
        <v>2206.6636581183575</v>
      </c>
      <c r="AS71" s="34">
        <v>2226.5694826448439</v>
      </c>
      <c r="AT71" s="9" t="str">
        <f t="shared" si="36"/>
        <v/>
      </c>
      <c r="AU71" s="9" t="str">
        <f t="shared" si="37"/>
        <v/>
      </c>
      <c r="AV71" s="34">
        <v>1680.7549436011975</v>
      </c>
      <c r="AW71" s="34">
        <v>1682.9527452211255</v>
      </c>
      <c r="AX71" s="34">
        <v>1699.1345277012178</v>
      </c>
      <c r="AY71" s="34">
        <v>1720.5598079455426</v>
      </c>
      <c r="AZ71" s="34">
        <v>1742.2408563816825</v>
      </c>
      <c r="BA71" s="34">
        <v>1762.5839108563553</v>
      </c>
      <c r="BB71" s="34">
        <v>1781.4210932584263</v>
      </c>
      <c r="BC71" s="34">
        <v>1797.7350422587642</v>
      </c>
      <c r="BD71" s="34">
        <v>1813.7157735144065</v>
      </c>
      <c r="BE71" s="34">
        <v>1831.1660566346768</v>
      </c>
      <c r="BF71" s="34">
        <v>1847.7614003817077</v>
      </c>
    </row>
    <row r="72" spans="1:58" s="5" customFormat="1" ht="14" x14ac:dyDescent="0.25">
      <c r="A72" s="5" t="s">
        <v>38</v>
      </c>
      <c r="B72" s="6" t="s">
        <v>47</v>
      </c>
      <c r="C72" s="9">
        <v>378</v>
      </c>
      <c r="D72" s="34">
        <v>487.31546089930941</v>
      </c>
      <c r="E72" s="35">
        <v>328.44951621406199</v>
      </c>
      <c r="F72" s="35">
        <v>420.86063606760291</v>
      </c>
      <c r="G72" s="35">
        <v>26.268290956165757</v>
      </c>
      <c r="H72" s="35">
        <v>27.436577445506533</v>
      </c>
      <c r="I72" s="44">
        <f t="shared" ref="I72:I77" si="50">(H72-G72)/G72</f>
        <v>4.4475161756442817E-2</v>
      </c>
      <c r="J72" s="39" t="s">
        <v>61</v>
      </c>
      <c r="K72" s="9">
        <v>3</v>
      </c>
      <c r="L72" s="35">
        <v>31.666666666666668</v>
      </c>
      <c r="M72" s="49">
        <v>0</v>
      </c>
      <c r="N72" s="37"/>
      <c r="O72" s="35"/>
      <c r="P72" s="35"/>
      <c r="Q72" s="38"/>
      <c r="R72" s="56">
        <v>487.31546089930941</v>
      </c>
      <c r="S72" s="57">
        <v>420.86063606760291</v>
      </c>
      <c r="T72" s="57">
        <v>27.436577445506533</v>
      </c>
      <c r="U72" s="65">
        <f t="shared" si="39"/>
        <v>4.4475161756442727E-2</v>
      </c>
      <c r="V72" s="35">
        <f t="shared" si="40"/>
        <v>31.666666666666668</v>
      </c>
      <c r="W72" s="35">
        <f t="shared" si="41"/>
        <v>0</v>
      </c>
      <c r="Y72" s="9">
        <v>25</v>
      </c>
      <c r="Z72" s="35">
        <v>25.333333333333332</v>
      </c>
      <c r="AA72" s="9"/>
      <c r="AB72" s="34">
        <v>30</v>
      </c>
      <c r="AC72" s="34">
        <v>25</v>
      </c>
      <c r="AD72" s="61">
        <f t="shared" ref="AD72:AD78" si="51">AC72/AB72</f>
        <v>0.83333333333333337</v>
      </c>
      <c r="AE72" s="61">
        <f t="shared" ref="AE72:AE78" si="52">1-AD72</f>
        <v>0.16666666666666663</v>
      </c>
      <c r="AF72" s="5" t="str">
        <f t="shared" si="33"/>
        <v/>
      </c>
      <c r="AG72" s="5" t="str">
        <f t="shared" si="34"/>
        <v/>
      </c>
      <c r="AH72" s="5" t="str">
        <f t="shared" si="35"/>
        <v/>
      </c>
      <c r="AI72" s="34">
        <v>378</v>
      </c>
      <c r="AJ72" s="34">
        <v>393.94668909060397</v>
      </c>
      <c r="AK72" s="34">
        <v>408.00638231583758</v>
      </c>
      <c r="AL72" s="34">
        <v>421.09331176239368</v>
      </c>
      <c r="AM72" s="34">
        <v>433.28301209232023</v>
      </c>
      <c r="AN72" s="34">
        <v>443.9154008496036</v>
      </c>
      <c r="AO72" s="34">
        <v>453.85346042956058</v>
      </c>
      <c r="AP72" s="34">
        <v>463.22626453324057</v>
      </c>
      <c r="AQ72" s="34">
        <v>471.89559630358195</v>
      </c>
      <c r="AR72" s="34">
        <v>479.98411263600093</v>
      </c>
      <c r="AS72" s="34">
        <v>487.31546089930941</v>
      </c>
      <c r="AT72" s="9" t="str">
        <f t="shared" si="36"/>
        <v/>
      </c>
      <c r="AU72" s="9" t="str">
        <f t="shared" si="37"/>
        <v/>
      </c>
      <c r="AV72" s="34">
        <v>328.44951621406199</v>
      </c>
      <c r="AW72" s="34">
        <v>342.09477718174003</v>
      </c>
      <c r="AX72" s="34">
        <v>353.80320655019358</v>
      </c>
      <c r="AY72" s="34">
        <v>365.29964371881977</v>
      </c>
      <c r="AZ72" s="34">
        <v>374.49509301030264</v>
      </c>
      <c r="BA72" s="34">
        <v>384.07855403996655</v>
      </c>
      <c r="BB72" s="34">
        <v>392.65507501078378</v>
      </c>
      <c r="BC72" s="34">
        <v>400.8361615514998</v>
      </c>
      <c r="BD72" s="34">
        <v>408.37310434694626</v>
      </c>
      <c r="BE72" s="34">
        <v>415.00285486601621</v>
      </c>
      <c r="BF72" s="34">
        <v>420.86063606760291</v>
      </c>
    </row>
    <row r="73" spans="1:58" s="5" customFormat="1" ht="14" x14ac:dyDescent="0.25">
      <c r="A73" s="5" t="s">
        <v>38</v>
      </c>
      <c r="B73" s="6" t="s">
        <v>146</v>
      </c>
      <c r="C73" s="9">
        <v>815</v>
      </c>
      <c r="D73" s="34">
        <v>1077.4145253763777</v>
      </c>
      <c r="E73" s="35">
        <v>517.10075967740897</v>
      </c>
      <c r="F73" s="35">
        <v>680.30474852233192</v>
      </c>
      <c r="G73" s="35">
        <v>144.11276775023893</v>
      </c>
      <c r="H73" s="35">
        <v>152.37817875422905</v>
      </c>
      <c r="I73" s="44">
        <f>(H73-G73)/G73</f>
        <v>5.7353773250090265E-2</v>
      </c>
      <c r="J73" s="9" t="s">
        <v>169</v>
      </c>
      <c r="K73" s="9">
        <v>3</v>
      </c>
      <c r="L73" s="35">
        <v>51</v>
      </c>
      <c r="M73" s="49">
        <v>0</v>
      </c>
      <c r="N73" s="37"/>
      <c r="O73" s="35"/>
      <c r="P73" s="35"/>
      <c r="Q73" s="38"/>
      <c r="R73" s="56">
        <v>1077.4145253763777</v>
      </c>
      <c r="S73" s="57">
        <v>680.30474852233192</v>
      </c>
      <c r="T73" s="57">
        <v>152.37817875422905</v>
      </c>
      <c r="U73" s="65">
        <f t="shared" si="39"/>
        <v>5.7353773250090168E-2</v>
      </c>
      <c r="V73" s="35">
        <f t="shared" si="40"/>
        <v>51</v>
      </c>
      <c r="W73" s="35">
        <f t="shared" si="41"/>
        <v>0</v>
      </c>
      <c r="Y73" s="9">
        <v>40</v>
      </c>
      <c r="Z73" s="35">
        <v>44.666666666666664</v>
      </c>
      <c r="AA73" s="9"/>
      <c r="AB73" s="34">
        <v>48</v>
      </c>
      <c r="AC73" s="34">
        <v>40</v>
      </c>
      <c r="AD73" s="61">
        <f>AC73/AB73</f>
        <v>0.83333333333333337</v>
      </c>
      <c r="AE73" s="61">
        <f>1-AD73</f>
        <v>0.16666666666666663</v>
      </c>
      <c r="AF73" s="5" t="str">
        <f t="shared" si="33"/>
        <v/>
      </c>
      <c r="AG73" s="5" t="str">
        <f t="shared" si="34"/>
        <v/>
      </c>
      <c r="AH73" s="5" t="str">
        <f t="shared" si="35"/>
        <v/>
      </c>
      <c r="AI73" s="34">
        <v>815</v>
      </c>
      <c r="AJ73" s="34">
        <v>845.52962192739778</v>
      </c>
      <c r="AK73" s="34">
        <v>874.90398125312356</v>
      </c>
      <c r="AL73" s="34">
        <v>903.63643622976872</v>
      </c>
      <c r="AM73" s="34">
        <v>931.42243617667555</v>
      </c>
      <c r="AN73" s="34">
        <v>958.61424514883288</v>
      </c>
      <c r="AO73" s="34">
        <v>984.84830154983865</v>
      </c>
      <c r="AP73" s="34">
        <v>1009.7610488163856</v>
      </c>
      <c r="AQ73" s="34">
        <v>1033.6893641484512</v>
      </c>
      <c r="AR73" s="34">
        <v>1056.2215224228528</v>
      </c>
      <c r="AS73" s="34">
        <v>1077.4145253763777</v>
      </c>
      <c r="AT73" s="9" t="str">
        <f t="shared" si="36"/>
        <v/>
      </c>
      <c r="AU73" s="9" t="str">
        <f t="shared" si="37"/>
        <v/>
      </c>
      <c r="AV73" s="34">
        <v>517.10075967740897</v>
      </c>
      <c r="AW73" s="34">
        <v>535.72902951294589</v>
      </c>
      <c r="AX73" s="34">
        <v>553.04543513595331</v>
      </c>
      <c r="AY73" s="34">
        <v>570.20225498995785</v>
      </c>
      <c r="AZ73" s="34">
        <v>586.67224108870357</v>
      </c>
      <c r="BA73" s="34">
        <v>603.18035161814964</v>
      </c>
      <c r="BB73" s="34">
        <v>619.88970710464059</v>
      </c>
      <c r="BC73" s="34">
        <v>636.02344409261855</v>
      </c>
      <c r="BD73" s="34">
        <v>651.62811918770296</v>
      </c>
      <c r="BE73" s="34">
        <v>666.2797182186622</v>
      </c>
      <c r="BF73" s="34">
        <v>680.30474852233192</v>
      </c>
    </row>
    <row r="74" spans="1:58" s="7" customFormat="1" ht="14" x14ac:dyDescent="0.25">
      <c r="A74" s="7" t="s">
        <v>39</v>
      </c>
      <c r="B74" s="20" t="s">
        <v>151</v>
      </c>
      <c r="C74" s="16">
        <v>73656</v>
      </c>
      <c r="D74" s="17">
        <v>95246.28920295999</v>
      </c>
      <c r="E74" s="18">
        <v>68328.885867307981</v>
      </c>
      <c r="F74" s="18">
        <v>88754.738964948599</v>
      </c>
      <c r="G74" s="18">
        <v>5464.7151725542526</v>
      </c>
      <c r="H74" s="18">
        <v>5786.0632726800659</v>
      </c>
      <c r="I74" s="46">
        <f t="shared" si="50"/>
        <v>5.8804181001004041E-2</v>
      </c>
      <c r="J74" s="19" t="s">
        <v>61</v>
      </c>
      <c r="K74" s="9">
        <v>3</v>
      </c>
      <c r="L74" s="18">
        <v>7427.666666666667</v>
      </c>
      <c r="M74" s="50">
        <v>0</v>
      </c>
      <c r="N74" s="23"/>
      <c r="O74" s="18"/>
      <c r="P74" s="18"/>
      <c r="Q74" s="24"/>
      <c r="R74" s="58">
        <v>95246.28920295999</v>
      </c>
      <c r="S74" s="59">
        <v>88754.738964948599</v>
      </c>
      <c r="T74" s="59">
        <v>5786.0632726800659</v>
      </c>
      <c r="U74" s="90">
        <f t="shared" si="39"/>
        <v>5.8804181001004041E-2</v>
      </c>
      <c r="V74" s="18">
        <f t="shared" si="40"/>
        <v>7427.666666666667</v>
      </c>
      <c r="W74" s="18">
        <f t="shared" si="41"/>
        <v>0</v>
      </c>
      <c r="Y74" s="16">
        <v>2358</v>
      </c>
      <c r="Z74" s="18">
        <v>2330.6666666666665</v>
      </c>
      <c r="AA74" s="16"/>
      <c r="AB74" s="17">
        <v>8197</v>
      </c>
      <c r="AC74" s="17">
        <v>2358</v>
      </c>
      <c r="AD74" s="62">
        <f t="shared" si="51"/>
        <v>0.28766621934854214</v>
      </c>
      <c r="AE74" s="62">
        <f t="shared" si="52"/>
        <v>0.7123337806514578</v>
      </c>
      <c r="AF74" s="7" t="str">
        <f t="shared" si="33"/>
        <v/>
      </c>
      <c r="AG74" s="7" t="str">
        <f t="shared" si="34"/>
        <v/>
      </c>
      <c r="AH74" s="7" t="str">
        <f t="shared" si="35"/>
        <v/>
      </c>
      <c r="AI74" s="17">
        <v>73656</v>
      </c>
      <c r="AJ74" s="17">
        <v>76149.943724196477</v>
      </c>
      <c r="AK74" s="17">
        <v>78669.553048016591</v>
      </c>
      <c r="AL74" s="17">
        <v>81093.891476486577</v>
      </c>
      <c r="AM74" s="17">
        <v>83398.756088316572</v>
      </c>
      <c r="AN74" s="17">
        <v>85587.620186628439</v>
      </c>
      <c r="AO74" s="17">
        <v>87678.82011388251</v>
      </c>
      <c r="AP74" s="17">
        <v>89682.871951303139</v>
      </c>
      <c r="AQ74" s="17">
        <v>91610.682200775118</v>
      </c>
      <c r="AR74" s="17">
        <v>93468.263532226527</v>
      </c>
      <c r="AS74" s="17">
        <v>95246.28920295999</v>
      </c>
      <c r="AT74" s="16" t="str">
        <f t="shared" si="36"/>
        <v/>
      </c>
      <c r="AU74" s="16" t="str">
        <f t="shared" si="37"/>
        <v/>
      </c>
      <c r="AV74" s="17">
        <v>68328.885867307981</v>
      </c>
      <c r="AW74" s="17">
        <v>70821.525075530139</v>
      </c>
      <c r="AX74" s="17">
        <v>73244.283567962222</v>
      </c>
      <c r="AY74" s="17">
        <v>75549.179046153266</v>
      </c>
      <c r="AZ74" s="17">
        <v>77710.537876553542</v>
      </c>
      <c r="BA74" s="17">
        <v>79760.710842100292</v>
      </c>
      <c r="BB74" s="17">
        <v>81719.218608401308</v>
      </c>
      <c r="BC74" s="17">
        <v>83585.850829885123</v>
      </c>
      <c r="BD74" s="17">
        <v>85382.52238068424</v>
      </c>
      <c r="BE74" s="17">
        <v>87105.447057901401</v>
      </c>
      <c r="BF74" s="17">
        <v>88754.738964948599</v>
      </c>
    </row>
    <row r="75" spans="1:58" s="7" customFormat="1" ht="14" x14ac:dyDescent="0.25">
      <c r="A75" s="7" t="s">
        <v>38</v>
      </c>
      <c r="B75" s="41" t="s">
        <v>59</v>
      </c>
      <c r="C75" s="16">
        <v>3797</v>
      </c>
      <c r="D75" s="17">
        <v>4489.38230226203</v>
      </c>
      <c r="E75" s="18">
        <v>3138.4027979789871</v>
      </c>
      <c r="F75" s="18">
        <v>3740.1258314318438</v>
      </c>
      <c r="G75" s="18">
        <v>76.76012111718326</v>
      </c>
      <c r="H75" s="18">
        <v>81.934326182544055</v>
      </c>
      <c r="I75" s="46">
        <f t="shared" si="50"/>
        <v>6.7407463537762904E-2</v>
      </c>
      <c r="J75" s="43" t="s">
        <v>62</v>
      </c>
      <c r="K75" s="9">
        <v>3</v>
      </c>
      <c r="L75" s="18">
        <v>170.66666666666666</v>
      </c>
      <c r="M75" s="50">
        <v>0</v>
      </c>
      <c r="N75" s="23"/>
      <c r="O75" s="18"/>
      <c r="P75" s="18"/>
      <c r="Q75" s="24"/>
      <c r="R75" s="58">
        <v>4489.38230226203</v>
      </c>
      <c r="S75" s="59">
        <v>3740.1258314318438</v>
      </c>
      <c r="T75" s="59">
        <v>81.934326182544055</v>
      </c>
      <c r="U75" s="90">
        <f t="shared" si="39"/>
        <v>6.7407463537762835E-2</v>
      </c>
      <c r="V75" s="18">
        <f t="shared" si="40"/>
        <v>170.66666666666666</v>
      </c>
      <c r="W75" s="18">
        <f t="shared" si="41"/>
        <v>0</v>
      </c>
      <c r="Y75" s="16">
        <v>158</v>
      </c>
      <c r="Z75" s="18">
        <v>134.33333333333334</v>
      </c>
      <c r="AA75" s="16"/>
      <c r="AB75" s="17">
        <v>198</v>
      </c>
      <c r="AC75" s="17">
        <v>158</v>
      </c>
      <c r="AD75" s="62">
        <f t="shared" si="51"/>
        <v>0.79797979797979801</v>
      </c>
      <c r="AE75" s="62">
        <f t="shared" si="52"/>
        <v>0.20202020202020199</v>
      </c>
      <c r="AF75" s="7" t="str">
        <f t="shared" si="33"/>
        <v/>
      </c>
      <c r="AG75" s="7" t="str">
        <f t="shared" si="34"/>
        <v/>
      </c>
      <c r="AH75" s="7" t="str">
        <f t="shared" si="35"/>
        <v/>
      </c>
      <c r="AI75" s="17">
        <v>3797</v>
      </c>
      <c r="AJ75" s="17">
        <v>3817.1177493179771</v>
      </c>
      <c r="AK75" s="17">
        <v>3885.316841648872</v>
      </c>
      <c r="AL75" s="17">
        <v>3967.0321055496447</v>
      </c>
      <c r="AM75" s="17">
        <v>4051.6316141654243</v>
      </c>
      <c r="AN75" s="17">
        <v>4131.6606196838593</v>
      </c>
      <c r="AO75" s="17">
        <v>4205.8358770463747</v>
      </c>
      <c r="AP75" s="17">
        <v>4280.4441734698758</v>
      </c>
      <c r="AQ75" s="17">
        <v>4351.1652693681535</v>
      </c>
      <c r="AR75" s="17">
        <v>4420.8964044776367</v>
      </c>
      <c r="AS75" s="17">
        <v>4489.38230226203</v>
      </c>
      <c r="AT75" s="16" t="str">
        <f t="shared" si="36"/>
        <v/>
      </c>
      <c r="AU75" s="16" t="str">
        <f t="shared" si="37"/>
        <v/>
      </c>
      <c r="AV75" s="17">
        <v>3138.4027979789871</v>
      </c>
      <c r="AW75" s="17">
        <v>3172.4744639191563</v>
      </c>
      <c r="AX75" s="17">
        <v>3233.6637536073704</v>
      </c>
      <c r="AY75" s="17">
        <v>3302.9995914177675</v>
      </c>
      <c r="AZ75" s="17">
        <v>3373.0633222842794</v>
      </c>
      <c r="BA75" s="17">
        <v>3439.2321777649936</v>
      </c>
      <c r="BB75" s="17">
        <v>3503.1279706655791</v>
      </c>
      <c r="BC75" s="17">
        <v>3565.223678128038</v>
      </c>
      <c r="BD75" s="17">
        <v>3624.186056894609</v>
      </c>
      <c r="BE75" s="17">
        <v>3682.9684154376932</v>
      </c>
      <c r="BF75" s="17">
        <v>3740.1258314318438</v>
      </c>
    </row>
    <row r="76" spans="1:58" s="5" customFormat="1" ht="14" x14ac:dyDescent="0.25">
      <c r="A76" s="5" t="s">
        <v>38</v>
      </c>
      <c r="B76" s="6" t="s">
        <v>53</v>
      </c>
      <c r="C76" s="9">
        <v>84</v>
      </c>
      <c r="D76" s="34">
        <v>110.8670702117076</v>
      </c>
      <c r="E76" s="35">
        <v>83.611904761904739</v>
      </c>
      <c r="F76" s="35">
        <v>110.73117376067671</v>
      </c>
      <c r="G76" s="35">
        <v>6.6869997770174896</v>
      </c>
      <c r="H76" s="35">
        <v>7.2187421777042591</v>
      </c>
      <c r="I76" s="44">
        <f t="shared" si="50"/>
        <v>7.9518830330204557E-2</v>
      </c>
      <c r="J76" s="39" t="s">
        <v>61</v>
      </c>
      <c r="K76" s="9">
        <v>3</v>
      </c>
      <c r="L76" s="35">
        <v>10.333333333333334</v>
      </c>
      <c r="M76" s="49">
        <v>0</v>
      </c>
      <c r="N76" s="37"/>
      <c r="O76" s="35"/>
      <c r="P76" s="35"/>
      <c r="Q76" s="38"/>
      <c r="R76" s="56">
        <v>110.8670702117076</v>
      </c>
      <c r="S76" s="57">
        <v>110.73117376067671</v>
      </c>
      <c r="T76" s="57">
        <v>7.2187421777042591</v>
      </c>
      <c r="U76" s="65">
        <f t="shared" si="39"/>
        <v>7.9518830330204571E-2</v>
      </c>
      <c r="V76" s="35">
        <f t="shared" si="40"/>
        <v>10.333333333333334</v>
      </c>
      <c r="W76" s="35">
        <f t="shared" si="41"/>
        <v>0</v>
      </c>
      <c r="Y76" s="9">
        <v>5</v>
      </c>
      <c r="Z76" s="35">
        <v>4.333333333333333</v>
      </c>
      <c r="AA76" s="9"/>
      <c r="AB76" s="34">
        <v>13</v>
      </c>
      <c r="AC76" s="34">
        <v>5</v>
      </c>
      <c r="AD76" s="61">
        <f t="shared" si="51"/>
        <v>0.38461538461538464</v>
      </c>
      <c r="AE76" s="61">
        <f t="shared" si="52"/>
        <v>0.61538461538461542</v>
      </c>
      <c r="AF76" s="5" t="str">
        <f t="shared" si="33"/>
        <v/>
      </c>
      <c r="AG76" s="5" t="str">
        <f t="shared" si="34"/>
        <v/>
      </c>
      <c r="AH76" s="5" t="str">
        <f t="shared" si="35"/>
        <v/>
      </c>
      <c r="AI76" s="34">
        <v>84</v>
      </c>
      <c r="AJ76" s="34">
        <v>88.229486062717754</v>
      </c>
      <c r="AK76" s="34">
        <v>91.679704453055763</v>
      </c>
      <c r="AL76" s="34">
        <v>94.974081721754459</v>
      </c>
      <c r="AM76" s="34">
        <v>97.28439886404125</v>
      </c>
      <c r="AN76" s="34">
        <v>98.803046183280898</v>
      </c>
      <c r="AO76" s="34">
        <v>101.36360730620261</v>
      </c>
      <c r="AP76" s="34">
        <v>103.89435885365334</v>
      </c>
      <c r="AQ76" s="34">
        <v>106.56009059397486</v>
      </c>
      <c r="AR76" s="34">
        <v>108.47582559713743</v>
      </c>
      <c r="AS76" s="34">
        <v>110.8670702117076</v>
      </c>
      <c r="AT76" s="9" t="str">
        <f t="shared" si="36"/>
        <v/>
      </c>
      <c r="AU76" s="9" t="str">
        <f t="shared" si="37"/>
        <v/>
      </c>
      <c r="AV76" s="34">
        <v>83.611904761904739</v>
      </c>
      <c r="AW76" s="34">
        <v>89.402047768941273</v>
      </c>
      <c r="AX76" s="34">
        <v>92.60242738983402</v>
      </c>
      <c r="AY76" s="34">
        <v>96.879797497575339</v>
      </c>
      <c r="AZ76" s="34">
        <v>98.837617959588925</v>
      </c>
      <c r="BA76" s="34">
        <v>98.841494030915172</v>
      </c>
      <c r="BB76" s="34">
        <v>100.81382135494432</v>
      </c>
      <c r="BC76" s="34">
        <v>103.6362186023492</v>
      </c>
      <c r="BD76" s="34">
        <v>105.7566447646654</v>
      </c>
      <c r="BE76" s="34">
        <v>107.09735399163847</v>
      </c>
      <c r="BF76" s="34">
        <v>110.73117376067671</v>
      </c>
    </row>
    <row r="77" spans="1:58" s="5" customFormat="1" ht="14" x14ac:dyDescent="0.25">
      <c r="A77" s="5" t="s">
        <v>38</v>
      </c>
      <c r="B77" s="6" t="s">
        <v>100</v>
      </c>
      <c r="C77" s="9">
        <v>607</v>
      </c>
      <c r="D77" s="34">
        <v>843.42916814393334</v>
      </c>
      <c r="E77" s="35">
        <v>526.30647467779488</v>
      </c>
      <c r="F77" s="35">
        <v>733.85997330353632</v>
      </c>
      <c r="G77" s="35">
        <v>42.092227043926769</v>
      </c>
      <c r="H77" s="35">
        <v>47.841504446297527</v>
      </c>
      <c r="I77" s="44">
        <f t="shared" si="50"/>
        <v>0.13658762688823534</v>
      </c>
      <c r="J77" s="39" t="s">
        <v>61</v>
      </c>
      <c r="K77" s="9">
        <v>3</v>
      </c>
      <c r="L77" s="35">
        <v>26</v>
      </c>
      <c r="M77" s="49">
        <v>0</v>
      </c>
      <c r="N77" s="37"/>
      <c r="O77" s="35"/>
      <c r="P77" s="35"/>
      <c r="Q77" s="38"/>
      <c r="R77" s="56">
        <v>843.42916814393334</v>
      </c>
      <c r="S77" s="57">
        <v>733.85997330353632</v>
      </c>
      <c r="T77" s="57">
        <v>47.841504446297527</v>
      </c>
      <c r="U77" s="65">
        <f t="shared" si="39"/>
        <v>0.13658762688823534</v>
      </c>
      <c r="V77" s="35">
        <f t="shared" si="40"/>
        <v>26</v>
      </c>
      <c r="W77" s="35">
        <f t="shared" si="41"/>
        <v>0</v>
      </c>
      <c r="Y77" s="9">
        <v>15</v>
      </c>
      <c r="Z77" s="35">
        <v>19.666666666666668</v>
      </c>
      <c r="AA77" s="9"/>
      <c r="AB77" s="34">
        <v>29</v>
      </c>
      <c r="AC77" s="34">
        <v>15</v>
      </c>
      <c r="AD77" s="61">
        <f t="shared" si="51"/>
        <v>0.51724137931034486</v>
      </c>
      <c r="AE77" s="61">
        <f t="shared" si="52"/>
        <v>0.48275862068965514</v>
      </c>
      <c r="AF77" s="5" t="str">
        <f t="shared" si="33"/>
        <v/>
      </c>
      <c r="AG77" s="5" t="str">
        <f t="shared" si="34"/>
        <v/>
      </c>
      <c r="AH77" s="5" t="str">
        <f t="shared" si="35"/>
        <v/>
      </c>
      <c r="AI77" s="34">
        <v>607</v>
      </c>
      <c r="AJ77" s="34">
        <v>632.0293072024989</v>
      </c>
      <c r="AK77" s="34">
        <v>658.22846728206218</v>
      </c>
      <c r="AL77" s="34">
        <v>682.96269555308254</v>
      </c>
      <c r="AM77" s="34">
        <v>709.77710211908504</v>
      </c>
      <c r="AN77" s="34">
        <v>735.20458343304654</v>
      </c>
      <c r="AO77" s="34">
        <v>759.40323248387085</v>
      </c>
      <c r="AP77" s="34">
        <v>782.86762485796805</v>
      </c>
      <c r="AQ77" s="34">
        <v>802.93083573330523</v>
      </c>
      <c r="AR77" s="34">
        <v>823.54946152794992</v>
      </c>
      <c r="AS77" s="34">
        <v>843.42916814393334</v>
      </c>
      <c r="AT77" s="9" t="str">
        <f t="shared" si="36"/>
        <v/>
      </c>
      <c r="AU77" s="9" t="str">
        <f t="shared" si="37"/>
        <v/>
      </c>
      <c r="AV77" s="34">
        <v>526.30647467779488</v>
      </c>
      <c r="AW77" s="34">
        <v>550.94933742802186</v>
      </c>
      <c r="AX77" s="34">
        <v>573.79069331524352</v>
      </c>
      <c r="AY77" s="34">
        <v>598.04259713429803</v>
      </c>
      <c r="AZ77" s="34">
        <v>621.5405394525269</v>
      </c>
      <c r="BA77" s="34">
        <v>642.98288842780732</v>
      </c>
      <c r="BB77" s="34">
        <v>663.83360770465447</v>
      </c>
      <c r="BC77" s="34">
        <v>682.17984259597824</v>
      </c>
      <c r="BD77" s="34">
        <v>700.73472700693083</v>
      </c>
      <c r="BE77" s="34">
        <v>718.75837524229814</v>
      </c>
      <c r="BF77" s="34">
        <v>733.85997330353632</v>
      </c>
    </row>
    <row r="78" spans="1:58" s="5" customFormat="1" ht="28" x14ac:dyDescent="0.25">
      <c r="A78" s="5" t="s">
        <v>36</v>
      </c>
      <c r="B78" s="45" t="s">
        <v>171</v>
      </c>
      <c r="C78" s="9">
        <v>3467</v>
      </c>
      <c r="D78" s="34">
        <v>4112.0047735748758</v>
      </c>
      <c r="E78" s="35">
        <v>2784.3750000000023</v>
      </c>
      <c r="F78" s="35">
        <v>3305.2071334644393</v>
      </c>
      <c r="G78" s="35">
        <v>38.32890509698079</v>
      </c>
      <c r="H78" s="35">
        <v>32.843418675393515</v>
      </c>
      <c r="I78" s="44">
        <f>-(H78-G78)/G78</f>
        <v>0.14311617844829522</v>
      </c>
      <c r="J78" s="97" t="s">
        <v>170</v>
      </c>
      <c r="K78" s="9">
        <v>3</v>
      </c>
      <c r="L78" s="35">
        <v>212.66666666666666</v>
      </c>
      <c r="M78" s="49">
        <v>0</v>
      </c>
      <c r="N78" s="37"/>
      <c r="O78" s="35"/>
      <c r="P78" s="35"/>
      <c r="Q78" s="38"/>
      <c r="R78" s="56">
        <v>4112.0047735748758</v>
      </c>
      <c r="S78" s="57">
        <v>3305.2071334644393</v>
      </c>
      <c r="T78" s="57">
        <v>32.843418675393515</v>
      </c>
      <c r="U78" s="65">
        <f>-(T78/G78-1)</f>
        <v>0.14311617844829527</v>
      </c>
      <c r="V78" s="35">
        <f t="shared" si="40"/>
        <v>212.66666666666666</v>
      </c>
      <c r="W78" s="35">
        <f t="shared" si="41"/>
        <v>0</v>
      </c>
      <c r="Y78" s="9">
        <v>216</v>
      </c>
      <c r="Z78" s="35">
        <v>176.33333333333334</v>
      </c>
      <c r="AA78" s="9"/>
      <c r="AB78" s="34">
        <v>253</v>
      </c>
      <c r="AC78" s="34">
        <v>216</v>
      </c>
      <c r="AD78" s="61">
        <f t="shared" si="51"/>
        <v>0.85375494071146241</v>
      </c>
      <c r="AE78" s="61">
        <f t="shared" si="52"/>
        <v>0.14624505928853759</v>
      </c>
      <c r="AF78" s="5" t="str">
        <f t="shared" si="33"/>
        <v/>
      </c>
      <c r="AG78" s="5" t="str">
        <f t="shared" si="34"/>
        <v/>
      </c>
      <c r="AH78" s="5" t="str">
        <f t="shared" si="35"/>
        <v/>
      </c>
      <c r="AI78" s="34">
        <v>3467</v>
      </c>
      <c r="AJ78" s="34">
        <v>3546.1949135809768</v>
      </c>
      <c r="AK78" s="34">
        <v>3625.4876640179332</v>
      </c>
      <c r="AL78" s="34">
        <v>3704.2387699780584</v>
      </c>
      <c r="AM78" s="34">
        <v>3774.7337020665968</v>
      </c>
      <c r="AN78" s="34">
        <v>3841.7979697198375</v>
      </c>
      <c r="AO78" s="34">
        <v>3903.9979478153305</v>
      </c>
      <c r="AP78" s="34">
        <v>3960.339045335209</v>
      </c>
      <c r="AQ78" s="34">
        <v>4015.5284089162733</v>
      </c>
      <c r="AR78" s="34">
        <v>4064.2692356777634</v>
      </c>
      <c r="AS78" s="34">
        <v>4112.0047735748758</v>
      </c>
      <c r="AT78" s="9" t="str">
        <f t="shared" si="36"/>
        <v/>
      </c>
      <c r="AU78" s="9" t="str">
        <f t="shared" si="37"/>
        <v/>
      </c>
      <c r="AV78" s="34">
        <v>2784.3750000000023</v>
      </c>
      <c r="AW78" s="34">
        <v>2848.7016825304468</v>
      </c>
      <c r="AX78" s="34">
        <v>2912.5995297374971</v>
      </c>
      <c r="AY78" s="34">
        <v>2972.3427924820803</v>
      </c>
      <c r="AZ78" s="34">
        <v>3029.8014016437246</v>
      </c>
      <c r="BA78" s="34">
        <v>3082.5619067149323</v>
      </c>
      <c r="BB78" s="34">
        <v>3132.5621565952642</v>
      </c>
      <c r="BC78" s="34">
        <v>3179.6396668807893</v>
      </c>
      <c r="BD78" s="34">
        <v>3224.5236518949077</v>
      </c>
      <c r="BE78" s="34">
        <v>3265.4501019167092</v>
      </c>
      <c r="BF78" s="34">
        <v>3305.2071334644393</v>
      </c>
    </row>
    <row r="79" spans="1:58" s="7" customFormat="1" ht="14" x14ac:dyDescent="0.25">
      <c r="A79" s="7" t="s">
        <v>39</v>
      </c>
      <c r="B79" s="20" t="s">
        <v>91</v>
      </c>
      <c r="C79" s="16">
        <v>85462</v>
      </c>
      <c r="D79" s="17">
        <v>119561.11175292599</v>
      </c>
      <c r="E79" s="18">
        <v>82168.212400982055</v>
      </c>
      <c r="F79" s="18">
        <v>115487.28743623404</v>
      </c>
      <c r="G79" s="18">
        <v>6571.5381029525024</v>
      </c>
      <c r="H79" s="18">
        <v>7528.8008289916188</v>
      </c>
      <c r="I79" s="46">
        <f t="shared" si="38"/>
        <v>0.14566798686125418</v>
      </c>
      <c r="J79" s="19" t="s">
        <v>61</v>
      </c>
      <c r="K79" s="9">
        <v>3</v>
      </c>
      <c r="L79" s="18">
        <v>12081.333333333334</v>
      </c>
      <c r="M79" s="50">
        <v>0</v>
      </c>
      <c r="N79" s="23"/>
      <c r="O79" s="18"/>
      <c r="P79" s="18"/>
      <c r="Q79" s="24"/>
      <c r="R79" s="58">
        <v>119561.11175292599</v>
      </c>
      <c r="S79" s="59">
        <v>115487.28743623404</v>
      </c>
      <c r="T79" s="59">
        <v>7528.8008289916188</v>
      </c>
      <c r="U79" s="90">
        <f>T79/G79-1</f>
        <v>0.14566798686125426</v>
      </c>
      <c r="V79" s="18">
        <f t="shared" si="40"/>
        <v>12081.333333333334</v>
      </c>
      <c r="W79" s="18">
        <f t="shared" si="41"/>
        <v>0</v>
      </c>
      <c r="Y79" s="16">
        <v>2352</v>
      </c>
      <c r="Z79" s="18">
        <v>2336</v>
      </c>
      <c r="AA79" s="16"/>
      <c r="AB79" s="17">
        <v>14595</v>
      </c>
      <c r="AC79" s="17">
        <v>2352</v>
      </c>
      <c r="AD79" s="62">
        <f t="shared" si="42"/>
        <v>0.16115107913669063</v>
      </c>
      <c r="AE79" s="62">
        <f t="shared" si="43"/>
        <v>0.83884892086330942</v>
      </c>
      <c r="AF79" s="7" t="str">
        <f t="shared" si="33"/>
        <v/>
      </c>
      <c r="AG79" s="7" t="str">
        <f t="shared" si="34"/>
        <v/>
      </c>
      <c r="AH79" s="7" t="str">
        <f t="shared" si="35"/>
        <v/>
      </c>
      <c r="AI79" s="17">
        <v>85462</v>
      </c>
      <c r="AJ79" s="17">
        <v>89941.159477054433</v>
      </c>
      <c r="AK79" s="17">
        <v>94182.76634801121</v>
      </c>
      <c r="AL79" s="17">
        <v>98117.684167135507</v>
      </c>
      <c r="AM79" s="17">
        <v>101755.49175800415</v>
      </c>
      <c r="AN79" s="17">
        <v>105138.25297332482</v>
      </c>
      <c r="AO79" s="17">
        <v>108318.13792280445</v>
      </c>
      <c r="AP79" s="17">
        <v>111320.11555393567</v>
      </c>
      <c r="AQ79" s="17">
        <v>114183.9678358426</v>
      </c>
      <c r="AR79" s="17">
        <v>116930.9628371237</v>
      </c>
      <c r="AS79" s="17">
        <v>119561.11175292599</v>
      </c>
      <c r="AT79" s="16" t="str">
        <f t="shared" si="36"/>
        <v/>
      </c>
      <c r="AU79" s="16" t="str">
        <f t="shared" si="37"/>
        <v/>
      </c>
      <c r="AV79" s="17">
        <v>82168.212400982055</v>
      </c>
      <c r="AW79" s="17">
        <v>86783.679146434573</v>
      </c>
      <c r="AX79" s="17">
        <v>91027.249373602608</v>
      </c>
      <c r="AY79" s="17">
        <v>94914.715513889707</v>
      </c>
      <c r="AZ79" s="17">
        <v>98453.025587691227</v>
      </c>
      <c r="BA79" s="17">
        <v>101727.48485767721</v>
      </c>
      <c r="BB79" s="17">
        <v>104800.28312997324</v>
      </c>
      <c r="BC79" s="17">
        <v>107673.90783785969</v>
      </c>
      <c r="BD79" s="17">
        <v>110406.20994932098</v>
      </c>
      <c r="BE79" s="17">
        <v>113007.15138477784</v>
      </c>
      <c r="BF79" s="17">
        <v>115487.28743623404</v>
      </c>
    </row>
    <row r="80" spans="1:58" s="7" customFormat="1" ht="14" x14ac:dyDescent="0.25">
      <c r="A80" s="7" t="s">
        <v>38</v>
      </c>
      <c r="B80" s="41" t="s">
        <v>109</v>
      </c>
      <c r="C80" s="16">
        <v>934</v>
      </c>
      <c r="D80" s="17">
        <v>1166.090459432053</v>
      </c>
      <c r="E80" s="18">
        <v>797.69198856406638</v>
      </c>
      <c r="F80" s="18">
        <v>994.43672440241448</v>
      </c>
      <c r="G80" s="18">
        <v>14.734351194655652</v>
      </c>
      <c r="H80" s="18">
        <v>16.991918276443627</v>
      </c>
      <c r="I80" s="46">
        <f>(H80-G80)/G80</f>
        <v>0.15321794980744219</v>
      </c>
      <c r="J80" s="42" t="s">
        <v>63</v>
      </c>
      <c r="K80" s="9">
        <v>3</v>
      </c>
      <c r="L80" s="18">
        <v>64.333333333333329</v>
      </c>
      <c r="M80" s="50">
        <v>0</v>
      </c>
      <c r="N80" s="23"/>
      <c r="O80" s="18"/>
      <c r="P80" s="18"/>
      <c r="Q80" s="24"/>
      <c r="R80" s="58">
        <v>1166.090459432053</v>
      </c>
      <c r="S80" s="59">
        <v>994.43672440241448</v>
      </c>
      <c r="T80" s="59">
        <v>16.991918276443627</v>
      </c>
      <c r="U80" s="90">
        <f>T80/G80-1</f>
        <v>0.15321794980744219</v>
      </c>
      <c r="V80" s="18">
        <f t="shared" si="40"/>
        <v>64.333333333333329</v>
      </c>
      <c r="W80" s="18">
        <f t="shared" si="41"/>
        <v>0</v>
      </c>
      <c r="Y80" s="16">
        <v>41</v>
      </c>
      <c r="Z80" s="18">
        <v>48</v>
      </c>
      <c r="AA80" s="16"/>
      <c r="AB80" s="17">
        <v>51</v>
      </c>
      <c r="AC80" s="17">
        <v>41</v>
      </c>
      <c r="AD80" s="62">
        <f>AC80/AB80</f>
        <v>0.80392156862745101</v>
      </c>
      <c r="AE80" s="62">
        <f>1-AD80</f>
        <v>0.19607843137254899</v>
      </c>
      <c r="AF80" s="7" t="str">
        <f t="shared" si="33"/>
        <v/>
      </c>
      <c r="AG80" s="7" t="str">
        <f t="shared" si="34"/>
        <v/>
      </c>
      <c r="AH80" s="7" t="str">
        <f t="shared" si="35"/>
        <v/>
      </c>
      <c r="AI80" s="17">
        <v>934</v>
      </c>
      <c r="AJ80" s="17">
        <v>957.68353125445219</v>
      </c>
      <c r="AK80" s="17">
        <v>983.16798086088193</v>
      </c>
      <c r="AL80" s="17">
        <v>1009.3846942474686</v>
      </c>
      <c r="AM80" s="17">
        <v>1035.0504094755386</v>
      </c>
      <c r="AN80" s="17">
        <v>1057.8021611562367</v>
      </c>
      <c r="AO80" s="17">
        <v>1082.2065944452245</v>
      </c>
      <c r="AP80" s="17">
        <v>1106.3576896308559</v>
      </c>
      <c r="AQ80" s="17">
        <v>1128.026693518131</v>
      </c>
      <c r="AR80" s="17">
        <v>1147.7767229790759</v>
      </c>
      <c r="AS80" s="17">
        <v>1166.090459432053</v>
      </c>
      <c r="AT80" s="16" t="str">
        <f t="shared" si="36"/>
        <v/>
      </c>
      <c r="AU80" s="16" t="str">
        <f t="shared" si="37"/>
        <v/>
      </c>
      <c r="AV80" s="17">
        <v>797.69198856406638</v>
      </c>
      <c r="AW80" s="17">
        <v>819.05812091663381</v>
      </c>
      <c r="AX80" s="17">
        <v>842.26129109090004</v>
      </c>
      <c r="AY80" s="17">
        <v>864.38902152888045</v>
      </c>
      <c r="AZ80" s="17">
        <v>885.79808666088275</v>
      </c>
      <c r="BA80" s="17">
        <v>904.65976866583208</v>
      </c>
      <c r="BB80" s="17">
        <v>925.33545701135267</v>
      </c>
      <c r="BC80" s="17">
        <v>945.20287395358241</v>
      </c>
      <c r="BD80" s="17">
        <v>963.57692118362024</v>
      </c>
      <c r="BE80" s="17">
        <v>979.51359492050005</v>
      </c>
      <c r="BF80" s="17">
        <v>994.43672440241448</v>
      </c>
    </row>
    <row r="81" spans="1:58" s="5" customFormat="1" ht="28" x14ac:dyDescent="0.25">
      <c r="A81" s="5" t="s">
        <v>36</v>
      </c>
      <c r="B81" s="45" t="s">
        <v>172</v>
      </c>
      <c r="C81" s="9">
        <v>3430</v>
      </c>
      <c r="D81" s="34">
        <v>4194.0360305383574</v>
      </c>
      <c r="E81" s="35">
        <v>2818.2750000000019</v>
      </c>
      <c r="F81" s="35">
        <v>3452.0915149917819</v>
      </c>
      <c r="G81" s="35">
        <v>37.867860705362645</v>
      </c>
      <c r="H81" s="35">
        <v>31.445951308602044</v>
      </c>
      <c r="I81" s="44">
        <f>-(H81-G81)/G81</f>
        <v>0.16958733018290531</v>
      </c>
      <c r="J81" s="97" t="s">
        <v>170</v>
      </c>
      <c r="K81" s="9">
        <v>3</v>
      </c>
      <c r="L81" s="35">
        <v>219</v>
      </c>
      <c r="M81" s="49">
        <v>0</v>
      </c>
      <c r="N81" s="37"/>
      <c r="O81" s="35"/>
      <c r="P81" s="35"/>
      <c r="Q81" s="38"/>
      <c r="R81" s="56">
        <v>4194.0360305383574</v>
      </c>
      <c r="S81" s="57">
        <v>3452.0915149917819</v>
      </c>
      <c r="T81" s="57">
        <v>31.445951308602044</v>
      </c>
      <c r="U81" s="65">
        <f>-(T81/G81-1)</f>
        <v>0.16958733018290528</v>
      </c>
      <c r="V81" s="35">
        <f t="shared" si="40"/>
        <v>219</v>
      </c>
      <c r="W81" s="35">
        <f t="shared" si="41"/>
        <v>0</v>
      </c>
      <c r="Y81" s="9">
        <v>224</v>
      </c>
      <c r="Z81" s="35">
        <v>183.66666666666666</v>
      </c>
      <c r="AA81" s="9"/>
      <c r="AB81" s="34">
        <v>263</v>
      </c>
      <c r="AC81" s="34">
        <v>224</v>
      </c>
      <c r="AD81" s="61">
        <f>AC81/AB81</f>
        <v>0.85171102661596954</v>
      </c>
      <c r="AE81" s="61">
        <f>1-AD81</f>
        <v>0.14828897338403046</v>
      </c>
      <c r="AF81" s="5" t="str">
        <f t="shared" si="33"/>
        <v/>
      </c>
      <c r="AG81" s="5" t="str">
        <f t="shared" si="34"/>
        <v/>
      </c>
      <c r="AH81" s="5" t="str">
        <f t="shared" si="35"/>
        <v/>
      </c>
      <c r="AI81" s="34">
        <v>3430</v>
      </c>
      <c r="AJ81" s="34">
        <v>3530.949042854842</v>
      </c>
      <c r="AK81" s="34">
        <v>3628.3867917911748</v>
      </c>
      <c r="AL81" s="34">
        <v>3722.7055074415812</v>
      </c>
      <c r="AM81" s="34">
        <v>3806.9613776495876</v>
      </c>
      <c r="AN81" s="34">
        <v>3885.9202756092332</v>
      </c>
      <c r="AO81" s="34">
        <v>3958.5067143867423</v>
      </c>
      <c r="AP81" s="34">
        <v>4023.6118861675386</v>
      </c>
      <c r="AQ81" s="34">
        <v>4086.0831557910469</v>
      </c>
      <c r="AR81" s="34">
        <v>4141.137654721887</v>
      </c>
      <c r="AS81" s="34">
        <v>4194.0360305383574</v>
      </c>
      <c r="AT81" s="9" t="str">
        <f t="shared" si="36"/>
        <v/>
      </c>
      <c r="AU81" s="9" t="str">
        <f t="shared" si="37"/>
        <v/>
      </c>
      <c r="AV81" s="34">
        <v>2818.2750000000019</v>
      </c>
      <c r="AW81" s="34">
        <v>2901.182230193077</v>
      </c>
      <c r="AX81" s="34">
        <v>2981.6770682786155</v>
      </c>
      <c r="AY81" s="34">
        <v>3056.4050737778812</v>
      </c>
      <c r="AZ81" s="34">
        <v>3126.8005002024433</v>
      </c>
      <c r="BA81" s="34">
        <v>3191.4005073695662</v>
      </c>
      <c r="BB81" s="34">
        <v>3251.7159413515183</v>
      </c>
      <c r="BC81" s="34">
        <v>3307.3956622611668</v>
      </c>
      <c r="BD81" s="34">
        <v>3359.8025971153397</v>
      </c>
      <c r="BE81" s="34">
        <v>3406.9158115195669</v>
      </c>
      <c r="BF81" s="34">
        <v>3452.0915149917819</v>
      </c>
    </row>
    <row r="82" spans="1:58" s="7" customFormat="1" ht="14" x14ac:dyDescent="0.25">
      <c r="A82" s="7" t="s">
        <v>38</v>
      </c>
      <c r="B82" s="41" t="s">
        <v>116</v>
      </c>
      <c r="C82" s="16">
        <v>2118</v>
      </c>
      <c r="D82" s="17">
        <v>3243.2070357313637</v>
      </c>
      <c r="E82" s="18">
        <v>2252.8531241502824</v>
      </c>
      <c r="F82" s="18">
        <v>3444.886480285073</v>
      </c>
      <c r="G82" s="18">
        <v>41.612965401546639</v>
      </c>
      <c r="H82" s="18">
        <v>58.862698961369304</v>
      </c>
      <c r="I82" s="46">
        <f>(H82-G82)/G82</f>
        <v>0.41452786152994375</v>
      </c>
      <c r="J82" s="42" t="s">
        <v>63</v>
      </c>
      <c r="K82" s="16">
        <v>3</v>
      </c>
      <c r="L82" s="18">
        <v>268.66666666666669</v>
      </c>
      <c r="M82" s="50">
        <v>0</v>
      </c>
      <c r="N82" s="23"/>
      <c r="O82" s="18"/>
      <c r="P82" s="18"/>
      <c r="Q82" s="24"/>
      <c r="R82" s="58">
        <v>3243.2070357313637</v>
      </c>
      <c r="S82" s="59">
        <v>3444.886480285073</v>
      </c>
      <c r="T82" s="59">
        <v>58.862698961369304</v>
      </c>
      <c r="U82" s="90">
        <f>T82/G82-1</f>
        <v>0.4145278615299437</v>
      </c>
      <c r="V82" s="18">
        <f t="shared" si="40"/>
        <v>268.66666666666669</v>
      </c>
      <c r="W82" s="18">
        <f t="shared" si="41"/>
        <v>0</v>
      </c>
      <c r="Y82" s="16">
        <v>180</v>
      </c>
      <c r="Z82" s="18">
        <v>183</v>
      </c>
      <c r="AA82" s="16"/>
      <c r="AB82" s="17">
        <v>231</v>
      </c>
      <c r="AC82" s="17">
        <v>180</v>
      </c>
      <c r="AD82" s="62">
        <f t="shared" ref="AD82" si="53">AC82/AB82</f>
        <v>0.77922077922077926</v>
      </c>
      <c r="AE82" s="62">
        <f t="shared" ref="AE82" si="54">1-AD82</f>
        <v>0.22077922077922074</v>
      </c>
      <c r="AF82" s="7" t="str">
        <f t="shared" si="33"/>
        <v/>
      </c>
      <c r="AG82" s="7" t="str">
        <f t="shared" si="34"/>
        <v/>
      </c>
      <c r="AH82" s="7" t="str">
        <f t="shared" si="35"/>
        <v/>
      </c>
      <c r="AI82" s="17">
        <v>2118</v>
      </c>
      <c r="AJ82" s="17">
        <v>2262.3428840296792</v>
      </c>
      <c r="AK82" s="17">
        <v>2400.2451672636339</v>
      </c>
      <c r="AL82" s="17">
        <v>2528.8089328444094</v>
      </c>
      <c r="AM82" s="17">
        <v>2650.1319910395287</v>
      </c>
      <c r="AN82" s="17">
        <v>2764.9370946096974</v>
      </c>
      <c r="AO82" s="17">
        <v>2872.6114622891441</v>
      </c>
      <c r="AP82" s="17">
        <v>2974.0043166722389</v>
      </c>
      <c r="AQ82" s="17">
        <v>3068.8712458040386</v>
      </c>
      <c r="AR82" s="17">
        <v>3158.6134163548636</v>
      </c>
      <c r="AS82" s="17">
        <v>3243.2070357313637</v>
      </c>
      <c r="AT82" s="16" t="str">
        <f t="shared" si="36"/>
        <v/>
      </c>
      <c r="AU82" s="16" t="str">
        <f t="shared" si="37"/>
        <v/>
      </c>
      <c r="AV82" s="17">
        <v>2252.8531241502824</v>
      </c>
      <c r="AW82" s="17">
        <v>2406.0962510508507</v>
      </c>
      <c r="AX82" s="17">
        <v>2551.4257914727114</v>
      </c>
      <c r="AY82" s="17">
        <v>2688.5180870551717</v>
      </c>
      <c r="AZ82" s="17">
        <v>2817.9393835856258</v>
      </c>
      <c r="BA82" s="17">
        <v>2939.2490820739331</v>
      </c>
      <c r="BB82" s="17">
        <v>3052.9692177201669</v>
      </c>
      <c r="BC82" s="17">
        <v>3159.8434834137606</v>
      </c>
      <c r="BD82" s="17">
        <v>3260.2314754014342</v>
      </c>
      <c r="BE82" s="17">
        <v>3354.7902322376258</v>
      </c>
      <c r="BF82" s="17">
        <v>3444.886480285073</v>
      </c>
    </row>
    <row r="83" spans="1:58" s="5" customFormat="1" ht="14" x14ac:dyDescent="0.25">
      <c r="B83" s="15"/>
      <c r="K83" s="9"/>
      <c r="L83" s="9"/>
      <c r="M83" s="9"/>
      <c r="N83" s="9"/>
      <c r="O83" s="9"/>
      <c r="P83" s="9"/>
      <c r="R83" s="9"/>
      <c r="S83" s="9"/>
      <c r="T83" s="9"/>
      <c r="U83" s="9"/>
      <c r="V83" s="9"/>
      <c r="W83" s="9"/>
      <c r="Y83" s="9"/>
      <c r="Z83" s="9"/>
      <c r="AA83" s="9"/>
      <c r="AB83" s="9"/>
      <c r="AC83" s="9"/>
      <c r="AD83" s="9"/>
      <c r="AE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</row>
    <row r="84" spans="1:58" s="5" customFormat="1" ht="14" x14ac:dyDescent="0.25">
      <c r="B84" s="67"/>
      <c r="K84" s="9"/>
      <c r="L84" s="9"/>
      <c r="M84" s="9"/>
      <c r="N84" s="9"/>
      <c r="O84" s="9"/>
      <c r="P84" s="9"/>
      <c r="R84" s="9"/>
      <c r="S84" s="9"/>
      <c r="T84" s="9"/>
      <c r="U84" s="9"/>
      <c r="V84" s="9"/>
      <c r="W84" s="9"/>
      <c r="Y84" s="9"/>
      <c r="Z84" s="9"/>
      <c r="AA84" s="9"/>
      <c r="AB84" s="9"/>
      <c r="AC84" s="9"/>
      <c r="AD84" s="9"/>
      <c r="AE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</row>
    <row r="85" spans="1:58" s="5" customFormat="1" ht="14" x14ac:dyDescent="0.25">
      <c r="B85" s="5" t="s">
        <v>153</v>
      </c>
      <c r="K85" s="9"/>
      <c r="L85" s="9"/>
      <c r="M85" s="9"/>
      <c r="N85" s="9"/>
      <c r="O85" s="9"/>
      <c r="P85" s="9"/>
      <c r="R85" s="9"/>
      <c r="S85" s="9"/>
      <c r="T85" s="9"/>
      <c r="U85" s="9"/>
      <c r="V85" s="9"/>
      <c r="W85" s="9"/>
      <c r="Y85" s="9"/>
      <c r="Z85" s="9"/>
      <c r="AA85" s="9"/>
      <c r="AB85" s="9"/>
      <c r="AC85" s="9"/>
      <c r="AD85" s="9"/>
      <c r="AE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</row>
    <row r="86" spans="1:58" s="5" customFormat="1" ht="14" x14ac:dyDescent="0.25">
      <c r="B86" s="6" t="s">
        <v>41</v>
      </c>
      <c r="K86" s="9"/>
      <c r="L86" s="9"/>
      <c r="M86" s="9"/>
      <c r="N86" s="9"/>
      <c r="O86" s="9"/>
      <c r="P86" s="9"/>
      <c r="R86" s="9"/>
      <c r="S86" s="9"/>
      <c r="T86" s="9"/>
      <c r="U86" s="9"/>
      <c r="V86" s="9"/>
      <c r="W86" s="9"/>
      <c r="Y86" s="9"/>
      <c r="Z86" s="9"/>
      <c r="AA86" s="9"/>
      <c r="AB86" s="9"/>
      <c r="AC86" s="9"/>
      <c r="AD86" s="9"/>
      <c r="AE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</row>
    <row r="87" spans="1:58" s="5" customFormat="1" ht="14" x14ac:dyDescent="0.25">
      <c r="B87" s="6" t="s">
        <v>42</v>
      </c>
      <c r="K87" s="9"/>
      <c r="L87" s="9"/>
      <c r="M87" s="9"/>
      <c r="N87" s="9"/>
      <c r="O87" s="9"/>
      <c r="P87" s="9"/>
      <c r="R87" s="9"/>
      <c r="S87" s="9"/>
      <c r="T87" s="9"/>
      <c r="U87" s="9"/>
      <c r="V87" s="9"/>
      <c r="W87" s="9"/>
      <c r="Y87" s="9"/>
      <c r="Z87" s="9"/>
      <c r="AA87" s="9"/>
      <c r="AB87" s="9"/>
      <c r="AC87" s="9"/>
      <c r="AD87" s="9"/>
      <c r="AE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</row>
    <row r="88" spans="1:58" s="5" customFormat="1" ht="14" x14ac:dyDescent="0.25">
      <c r="B88" s="6" t="s">
        <v>43</v>
      </c>
      <c r="K88" s="9"/>
      <c r="L88" s="9"/>
      <c r="M88" s="9"/>
      <c r="N88" s="9"/>
      <c r="O88" s="9"/>
      <c r="P88" s="9"/>
      <c r="R88" s="9"/>
      <c r="S88" s="9"/>
      <c r="T88" s="9"/>
      <c r="U88" s="9"/>
      <c r="V88" s="9"/>
      <c r="W88" s="9"/>
      <c r="Y88" s="9"/>
      <c r="Z88" s="9"/>
      <c r="AA88" s="9"/>
      <c r="AB88" s="9"/>
      <c r="AC88" s="9"/>
      <c r="AD88" s="9"/>
      <c r="AE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</row>
    <row r="89" spans="1:58" s="5" customFormat="1" ht="14" x14ac:dyDescent="0.25">
      <c r="B89" s="15"/>
      <c r="K89" s="9"/>
      <c r="L89" s="9"/>
      <c r="M89" s="9"/>
      <c r="N89" s="9"/>
      <c r="O89" s="9"/>
      <c r="P89" s="9"/>
      <c r="R89" s="9"/>
      <c r="S89" s="9"/>
      <c r="T89" s="9"/>
      <c r="U89" s="9"/>
      <c r="V89" s="9"/>
      <c r="W89" s="9"/>
      <c r="Y89" s="9"/>
      <c r="Z89" s="9"/>
      <c r="AA89" s="9"/>
      <c r="AB89" s="9"/>
      <c r="AC89" s="9"/>
      <c r="AD89" s="9"/>
      <c r="AE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</row>
    <row r="90" spans="1:58" s="5" customFormat="1" ht="14" x14ac:dyDescent="0.25">
      <c r="B90" s="5" t="s">
        <v>131</v>
      </c>
      <c r="K90" s="9"/>
      <c r="L90" s="9"/>
      <c r="M90" s="9"/>
      <c r="N90" s="9"/>
      <c r="O90" s="9"/>
      <c r="P90" s="9"/>
      <c r="R90" s="9"/>
      <c r="S90" s="9"/>
      <c r="T90" s="9"/>
      <c r="U90" s="9"/>
      <c r="V90" s="9"/>
      <c r="W90" s="9"/>
      <c r="Y90" s="9"/>
      <c r="Z90" s="9"/>
      <c r="AA90" s="9"/>
      <c r="AB90" s="9"/>
      <c r="AC90" s="9"/>
      <c r="AD90" s="9"/>
      <c r="AE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</row>
    <row r="91" spans="1:58" s="5" customFormat="1" ht="14" x14ac:dyDescent="0.25">
      <c r="K91" s="9"/>
      <c r="L91" s="9"/>
      <c r="M91" s="9"/>
      <c r="N91" s="9"/>
      <c r="O91" s="9"/>
      <c r="P91" s="9"/>
      <c r="R91" s="9"/>
      <c r="S91" s="9"/>
      <c r="T91" s="9"/>
      <c r="U91" s="9"/>
      <c r="V91" s="9"/>
      <c r="W91" s="9"/>
      <c r="Y91" s="9"/>
      <c r="Z91" s="9"/>
      <c r="AA91" s="9"/>
      <c r="AB91" s="9"/>
      <c r="AC91" s="9"/>
      <c r="AD91" s="9"/>
      <c r="AE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</row>
    <row r="92" spans="1:58" s="5" customFormat="1" ht="14" x14ac:dyDescent="0.25">
      <c r="B92" s="5" t="s">
        <v>132</v>
      </c>
      <c r="K92" s="9"/>
      <c r="L92" s="9"/>
      <c r="M92" s="9"/>
      <c r="N92" s="9"/>
      <c r="O92" s="9"/>
      <c r="P92" s="9"/>
      <c r="R92" s="9"/>
      <c r="S92" s="9"/>
      <c r="T92" s="9"/>
      <c r="U92" s="9"/>
      <c r="V92" s="9"/>
      <c r="W92" s="9"/>
      <c r="Y92" s="9"/>
      <c r="Z92" s="9"/>
      <c r="AA92" s="9"/>
      <c r="AB92" s="9"/>
      <c r="AC92" s="9"/>
      <c r="AD92" s="9"/>
      <c r="AE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</row>
    <row r="93" spans="1:58" x14ac:dyDescent="0.25">
      <c r="B93" s="4" t="s">
        <v>133</v>
      </c>
    </row>
    <row r="94" spans="1:58" x14ac:dyDescent="0.25">
      <c r="B94" s="4" t="s">
        <v>134</v>
      </c>
    </row>
    <row r="95" spans="1:58" x14ac:dyDescent="0.25">
      <c r="B95" s="4" t="s">
        <v>135</v>
      </c>
    </row>
    <row r="97" spans="2:2" x14ac:dyDescent="0.25">
      <c r="B97" s="4" t="s">
        <v>136</v>
      </c>
    </row>
    <row r="99" spans="2:2" x14ac:dyDescent="0.25">
      <c r="B99" s="4" t="s">
        <v>137</v>
      </c>
    </row>
    <row r="100" spans="2:2" x14ac:dyDescent="0.25">
      <c r="B100" s="4" t="s">
        <v>138</v>
      </c>
    </row>
    <row r="101" spans="2:2" x14ac:dyDescent="0.25">
      <c r="B101" s="4" t="s">
        <v>139</v>
      </c>
    </row>
    <row r="102" spans="2:2" x14ac:dyDescent="0.25">
      <c r="B102" s="4" t="s">
        <v>140</v>
      </c>
    </row>
    <row r="103" spans="2:2" x14ac:dyDescent="0.25">
      <c r="B103" s="4" t="s">
        <v>141</v>
      </c>
    </row>
    <row r="104" spans="2:2" x14ac:dyDescent="0.25">
      <c r="B104" s="4" t="s">
        <v>142</v>
      </c>
    </row>
    <row r="106" spans="2:2" ht="14" x14ac:dyDescent="0.25">
      <c r="B106" s="21" t="s">
        <v>45</v>
      </c>
    </row>
    <row r="107" spans="2:2" ht="14" x14ac:dyDescent="0.25">
      <c r="B107" s="5"/>
    </row>
    <row r="108" spans="2:2" ht="14" x14ac:dyDescent="0.25">
      <c r="B108" s="5" t="s">
        <v>166</v>
      </c>
    </row>
    <row r="109" spans="2:2" x14ac:dyDescent="0.25">
      <c r="B109" s="4" t="s">
        <v>173</v>
      </c>
    </row>
    <row r="110" spans="2:2" x14ac:dyDescent="0.25">
      <c r="B110" s="4" t="s">
        <v>143</v>
      </c>
    </row>
    <row r="112" spans="2:2" x14ac:dyDescent="0.25">
      <c r="B112" s="4" t="s">
        <v>152</v>
      </c>
    </row>
    <row r="113" spans="2:2" x14ac:dyDescent="0.25">
      <c r="B113" s="4" t="s">
        <v>144</v>
      </c>
    </row>
    <row r="114" spans="2:2" x14ac:dyDescent="0.25">
      <c r="B114" s="40" t="s">
        <v>145</v>
      </c>
    </row>
    <row r="116" spans="2:2" x14ac:dyDescent="0.25">
      <c r="B116" s="4" t="s">
        <v>150</v>
      </c>
    </row>
    <row r="117" spans="2:2" x14ac:dyDescent="0.25">
      <c r="B117" s="4" t="s">
        <v>147</v>
      </c>
    </row>
    <row r="118" spans="2:2" x14ac:dyDescent="0.25">
      <c r="B118" s="4" t="s">
        <v>148</v>
      </c>
    </row>
    <row r="119" spans="2:2" x14ac:dyDescent="0.25">
      <c r="B119" s="4" t="s">
        <v>149</v>
      </c>
    </row>
  </sheetData>
  <sheetProtection algorithmName="SHA-512" hashValue="+/yZRjoGHnDYGjtWHhDfZ5oS9UpnAeFmE2Klgw3dLAlCvas6HNuhGJo+o8Znw8H4B/lYKCgeoPFFQAa3E1yhAw==" saltValue="fRcffBn8GZguJpI9btlZdA==" spinCount="100000" sheet="1" objects="1" scenarios="1"/>
  <sortState xmlns:xlrd2="http://schemas.microsoft.com/office/spreadsheetml/2017/richdata2" ref="A53:BF80">
    <sortCondition ref="I53:I80"/>
  </sortState>
  <mergeCells count="5">
    <mergeCell ref="C3:D3"/>
    <mergeCell ref="E3:F3"/>
    <mergeCell ref="G3:I3"/>
    <mergeCell ref="L3:M3"/>
    <mergeCell ref="R3:U3"/>
  </mergeCells>
  <phoneticPr fontId="5" type="noConversion"/>
  <conditionalFormatting sqref="I5:I49">
    <cfRule type="colorScale" priority="299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I52:I82">
    <cfRule type="colorScale" priority="116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AE14:AE30 AE6:AE12 AE32:AE49">
    <cfRule type="colorScale" priority="3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hyperlinks>
    <hyperlink ref="B114" r:id="rId1" xr:uid="{65E9E935-0D85-44F5-8C88-C89B3ADD1B29}"/>
  </hyperlinks>
  <pageMargins left="0.23622047244094491" right="0.23622047244094491" top="0.74803149606299213" bottom="0.74803149606299213" header="0.31496062992125984" footer="0.31496062992125984"/>
  <pageSetup paperSize="8" scale="51" fitToWidth="0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Worst case FTE ratios ranked</vt:lpstr>
      <vt:lpstr>'Worst case FTE ratios ranked'!Print_Area</vt:lpstr>
      <vt:lpstr>'Worst case FTE ratios ranked'!Print_Titles</vt:lpstr>
    </vt:vector>
  </TitlesOfParts>
  <Company>Ministry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Lane</dc:creator>
  <cp:lastModifiedBy>Kelly Owens</cp:lastModifiedBy>
  <cp:lastPrinted>2025-02-26T02:48:28Z</cp:lastPrinted>
  <dcterms:created xsi:type="dcterms:W3CDTF">2018-10-28T20:56:48Z</dcterms:created>
  <dcterms:modified xsi:type="dcterms:W3CDTF">2026-01-27T02:08:35Z</dcterms:modified>
</cp:coreProperties>
</file>