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M:\09 Government Relations NEW\5. OIAs\2023\OIA2023.01 Lewis Holden - MDBF data\"/>
    </mc:Choice>
  </mc:AlternateContent>
  <xr:revisionPtr revIDLastSave="0" documentId="8_{44D103AD-BA4A-4968-A9C5-E9792EAD06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DBF Stats" sheetId="1" r:id="rId1"/>
    <sheet name="Chart - MDBF - 6M RA" sheetId="2" r:id="rId2"/>
  </sheets>
  <externalReferences>
    <externalReference r:id="rId3"/>
    <externalReference r:id="rId4"/>
    <externalReference r:id="rId5"/>
    <externalReference r:id="rId6"/>
  </externalReferences>
  <definedNames>
    <definedName name="business_group">[1]MDBF_Improvement_Data!$F$14:$F$20</definedName>
    <definedName name="fault_region">[1]MDBF_Improvement_Data!$G$14:$G$16</definedName>
    <definedName name="Lists" localSheetId="0">[2]validation!$A$20:$Q$20</definedName>
    <definedName name="Lists">[3]validation!$A$20:$R$20</definedName>
    <definedName name="Loco_Class">[2]validation!$S$21:$S$28</definedName>
    <definedName name="loco_type">[1]MDBF_Improvement_Data!$H$21:$J$21</definedName>
    <definedName name="Preventive_Action">'[3]P Action'!$A$2:$A$20</definedName>
    <definedName name="_xlnm.Print_Area" localSheetId="0">'MDBF Stats'!$C$1:$P$73</definedName>
    <definedName name="Valid54DUsed">[3]validation!$E$3:$E$4</definedName>
    <definedName name="ValidFailureCode">[3]validation!$A$3:$A$9</definedName>
    <definedName name="ValidFailureType" localSheetId="0">[2]validation!$A$3:$A$10</definedName>
    <definedName name="ValidFailureType">[3]validation!$C$3:$C$7</definedName>
    <definedName name="ValidMonths">[4]Kms!$AI$3:$AI$88</definedName>
    <definedName name="ValidStatusAgreed" localSheetId="0">[2]validation!$D$3:$D$6</definedName>
    <definedName name="ValidStatusAgreed">[3]validation!$D$3:$D$7</definedName>
    <definedName name="ValidYears">[4]Kms!$AH$3:$AH$83</definedName>
    <definedName name="ValidZone" localSheetId="0">[2]validation!$B$3:$B$7</definedName>
    <definedName name="ValidZone">[3]validation!$B$3:$B$7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4" i="1" l="1"/>
  <c r="T154" i="1"/>
  <c r="R154" i="1"/>
  <c r="Q154" i="1"/>
  <c r="U153" i="1"/>
  <c r="T153" i="1"/>
  <c r="R153" i="1"/>
  <c r="Q153" i="1"/>
  <c r="U152" i="1"/>
  <c r="T152" i="1"/>
  <c r="R152" i="1"/>
  <c r="Q152" i="1"/>
  <c r="U151" i="1"/>
  <c r="T151" i="1"/>
  <c r="R151" i="1"/>
  <c r="Q151" i="1"/>
  <c r="U150" i="1"/>
  <c r="T150" i="1"/>
  <c r="R150" i="1"/>
  <c r="Q150" i="1"/>
  <c r="U149" i="1"/>
  <c r="T149" i="1"/>
  <c r="R149" i="1"/>
  <c r="Q149" i="1"/>
  <c r="U148" i="1"/>
  <c r="T148" i="1"/>
  <c r="R148" i="1"/>
  <c r="Q148" i="1"/>
  <c r="U147" i="1"/>
  <c r="T147" i="1"/>
  <c r="R147" i="1"/>
  <c r="Q147" i="1"/>
  <c r="U146" i="1"/>
  <c r="T146" i="1"/>
  <c r="R146" i="1"/>
  <c r="Q146" i="1"/>
  <c r="U145" i="1"/>
  <c r="T145" i="1"/>
  <c r="R145" i="1"/>
  <c r="Q145" i="1"/>
  <c r="U144" i="1"/>
  <c r="T144" i="1"/>
  <c r="R144" i="1"/>
  <c r="Q144" i="1"/>
  <c r="U143" i="1"/>
  <c r="T143" i="1"/>
  <c r="R143" i="1"/>
  <c r="Q143" i="1"/>
  <c r="U142" i="1"/>
  <c r="T142" i="1"/>
  <c r="R142" i="1"/>
  <c r="Q142" i="1"/>
  <c r="U141" i="1"/>
  <c r="T141" i="1"/>
  <c r="R141" i="1"/>
  <c r="Q141" i="1"/>
  <c r="U140" i="1"/>
  <c r="T140" i="1"/>
  <c r="R140" i="1"/>
  <c r="Q140" i="1"/>
  <c r="U139" i="1"/>
  <c r="T139" i="1"/>
  <c r="S139" i="1"/>
  <c r="R139" i="1"/>
  <c r="Q139" i="1"/>
  <c r="U138" i="1"/>
  <c r="T138" i="1"/>
  <c r="R138" i="1"/>
  <c r="Q138" i="1"/>
  <c r="U137" i="1"/>
  <c r="T137" i="1"/>
  <c r="R137" i="1"/>
  <c r="Q137" i="1"/>
  <c r="M137" i="1"/>
  <c r="M138" i="1"/>
  <c r="M139" i="1"/>
  <c r="M140" i="1"/>
  <c r="M141" i="1"/>
  <c r="S143" i="1" s="1"/>
  <c r="M142" i="1"/>
  <c r="M143" i="1"/>
  <c r="M144" i="1"/>
  <c r="M145" i="1"/>
  <c r="M146" i="1"/>
  <c r="M147" i="1"/>
  <c r="M148" i="1"/>
  <c r="M149" i="1"/>
  <c r="S154" i="1" s="1"/>
  <c r="M150" i="1"/>
  <c r="M151" i="1"/>
  <c r="M152" i="1"/>
  <c r="M153" i="1"/>
  <c r="M154" i="1"/>
  <c r="Q116" i="1"/>
  <c r="R116" i="1"/>
  <c r="S116" i="1"/>
  <c r="T116" i="1"/>
  <c r="U116" i="1"/>
  <c r="Q117" i="1"/>
  <c r="R117" i="1"/>
  <c r="S117" i="1"/>
  <c r="T117" i="1"/>
  <c r="U117" i="1"/>
  <c r="Q118" i="1"/>
  <c r="R118" i="1"/>
  <c r="S118" i="1"/>
  <c r="T118" i="1"/>
  <c r="U118" i="1"/>
  <c r="Q119" i="1"/>
  <c r="R119" i="1"/>
  <c r="S119" i="1"/>
  <c r="T119" i="1"/>
  <c r="U119" i="1"/>
  <c r="Q120" i="1"/>
  <c r="R120" i="1"/>
  <c r="S120" i="1"/>
  <c r="T120" i="1"/>
  <c r="U120" i="1"/>
  <c r="Q121" i="1"/>
  <c r="R121" i="1"/>
  <c r="S121" i="1"/>
  <c r="T121" i="1"/>
  <c r="U121" i="1"/>
  <c r="Q122" i="1"/>
  <c r="R122" i="1"/>
  <c r="S122" i="1"/>
  <c r="T122" i="1"/>
  <c r="U122" i="1"/>
  <c r="Q123" i="1"/>
  <c r="R123" i="1"/>
  <c r="S123" i="1"/>
  <c r="T123" i="1"/>
  <c r="U123" i="1"/>
  <c r="Q124" i="1"/>
  <c r="R124" i="1"/>
  <c r="S124" i="1"/>
  <c r="T124" i="1"/>
  <c r="U124" i="1"/>
  <c r="Q125" i="1"/>
  <c r="R125" i="1"/>
  <c r="S125" i="1"/>
  <c r="T125" i="1"/>
  <c r="U125" i="1"/>
  <c r="Q126" i="1"/>
  <c r="R126" i="1"/>
  <c r="S126" i="1"/>
  <c r="T126" i="1"/>
  <c r="U126" i="1"/>
  <c r="Q127" i="1"/>
  <c r="R127" i="1"/>
  <c r="S127" i="1"/>
  <c r="T127" i="1"/>
  <c r="U127" i="1"/>
  <c r="Q128" i="1"/>
  <c r="R128" i="1"/>
  <c r="S128" i="1"/>
  <c r="T128" i="1"/>
  <c r="U128" i="1"/>
  <c r="Q129" i="1"/>
  <c r="R129" i="1"/>
  <c r="S129" i="1"/>
  <c r="T129" i="1"/>
  <c r="U129" i="1"/>
  <c r="Q130" i="1"/>
  <c r="R130" i="1"/>
  <c r="S130" i="1"/>
  <c r="T130" i="1"/>
  <c r="U130" i="1"/>
  <c r="Q131" i="1"/>
  <c r="R131" i="1"/>
  <c r="S131" i="1"/>
  <c r="T131" i="1"/>
  <c r="U131" i="1"/>
  <c r="Q132" i="1"/>
  <c r="R132" i="1"/>
  <c r="S132" i="1"/>
  <c r="T132" i="1"/>
  <c r="U132" i="1"/>
  <c r="Q133" i="1"/>
  <c r="R133" i="1"/>
  <c r="S133" i="1"/>
  <c r="T133" i="1"/>
  <c r="U133" i="1"/>
  <c r="Q134" i="1"/>
  <c r="R134" i="1"/>
  <c r="S134" i="1"/>
  <c r="T134" i="1"/>
  <c r="U134" i="1"/>
  <c r="Q135" i="1"/>
  <c r="R135" i="1"/>
  <c r="S135" i="1"/>
  <c r="T135" i="1"/>
  <c r="U135" i="1"/>
  <c r="Q136" i="1"/>
  <c r="R136" i="1"/>
  <c r="S136" i="1"/>
  <c r="T136" i="1"/>
  <c r="U136" i="1"/>
  <c r="R115" i="1"/>
  <c r="S115" i="1"/>
  <c r="T115" i="1"/>
  <c r="U115" i="1"/>
  <c r="S151" i="1" l="1"/>
  <c r="S138" i="1"/>
  <c r="S149" i="1"/>
  <c r="S140" i="1"/>
  <c r="S152" i="1"/>
  <c r="S148" i="1"/>
  <c r="S144" i="1"/>
  <c r="S153" i="1"/>
  <c r="S145" i="1"/>
  <c r="S137" i="1"/>
  <c r="S142" i="1"/>
  <c r="S141" i="1"/>
  <c r="S150" i="1"/>
  <c r="S147" i="1"/>
  <c r="S146" i="1"/>
  <c r="Q115" i="1"/>
  <c r="Q9" i="1" l="1"/>
  <c r="R9" i="1"/>
  <c r="S9" i="1"/>
  <c r="T9" i="1"/>
  <c r="U9" i="1"/>
  <c r="Q10" i="1"/>
  <c r="R10" i="1"/>
  <c r="S10" i="1"/>
  <c r="T10" i="1"/>
  <c r="U10" i="1"/>
  <c r="Q11" i="1"/>
  <c r="R11" i="1"/>
  <c r="S11" i="1"/>
  <c r="T11" i="1"/>
  <c r="U11" i="1"/>
  <c r="Q12" i="1"/>
  <c r="R12" i="1"/>
  <c r="S12" i="1"/>
  <c r="T12" i="1"/>
  <c r="U12" i="1"/>
  <c r="Q13" i="1"/>
  <c r="R13" i="1"/>
  <c r="S13" i="1"/>
  <c r="T13" i="1"/>
  <c r="U13" i="1"/>
  <c r="Q14" i="1"/>
  <c r="R14" i="1"/>
  <c r="S14" i="1"/>
  <c r="T14" i="1"/>
  <c r="U14" i="1"/>
  <c r="Q15" i="1"/>
  <c r="R15" i="1"/>
  <c r="S15" i="1"/>
  <c r="T15" i="1"/>
  <c r="U15" i="1"/>
  <c r="Q16" i="1"/>
  <c r="R16" i="1"/>
  <c r="S16" i="1"/>
  <c r="T16" i="1"/>
  <c r="U16" i="1"/>
  <c r="Q17" i="1"/>
  <c r="R17" i="1"/>
  <c r="S17" i="1"/>
  <c r="T17" i="1"/>
  <c r="U17" i="1"/>
  <c r="Q18" i="1"/>
  <c r="R18" i="1"/>
  <c r="S18" i="1"/>
  <c r="T18" i="1"/>
  <c r="U18" i="1"/>
  <c r="Q19" i="1"/>
  <c r="R19" i="1"/>
  <c r="S19" i="1"/>
  <c r="T19" i="1"/>
  <c r="U19" i="1"/>
  <c r="Q20" i="1"/>
  <c r="R20" i="1"/>
  <c r="S20" i="1"/>
  <c r="T20" i="1"/>
  <c r="U20" i="1"/>
  <c r="Q21" i="1"/>
  <c r="R21" i="1"/>
  <c r="S21" i="1"/>
  <c r="T21" i="1"/>
  <c r="U21" i="1"/>
  <c r="Q22" i="1"/>
  <c r="R22" i="1"/>
  <c r="S22" i="1"/>
  <c r="T22" i="1"/>
  <c r="U22" i="1"/>
  <c r="Q23" i="1"/>
  <c r="R23" i="1"/>
  <c r="S23" i="1"/>
  <c r="T23" i="1"/>
  <c r="U23" i="1"/>
  <c r="Q24" i="1"/>
  <c r="R24" i="1"/>
  <c r="S24" i="1"/>
  <c r="T24" i="1"/>
  <c r="U24" i="1"/>
  <c r="Q25" i="1"/>
  <c r="R25" i="1"/>
  <c r="S25" i="1"/>
  <c r="T25" i="1"/>
  <c r="U25" i="1"/>
  <c r="Q26" i="1"/>
  <c r="R26" i="1"/>
  <c r="S26" i="1"/>
  <c r="T26" i="1"/>
  <c r="U26" i="1"/>
  <c r="Q27" i="1"/>
  <c r="R27" i="1"/>
  <c r="S27" i="1"/>
  <c r="T27" i="1"/>
  <c r="U27" i="1"/>
  <c r="Q28" i="1"/>
  <c r="R28" i="1"/>
  <c r="S28" i="1"/>
  <c r="T28" i="1"/>
  <c r="U28" i="1"/>
  <c r="Q29" i="1"/>
  <c r="R29" i="1"/>
  <c r="S29" i="1"/>
  <c r="T29" i="1"/>
  <c r="U29" i="1"/>
  <c r="Q30" i="1"/>
  <c r="R30" i="1"/>
  <c r="S30" i="1"/>
  <c r="T30" i="1"/>
  <c r="U30" i="1"/>
  <c r="Q31" i="1"/>
  <c r="R31" i="1"/>
  <c r="S31" i="1"/>
  <c r="T31" i="1"/>
  <c r="U31" i="1"/>
  <c r="Q32" i="1"/>
  <c r="R32" i="1"/>
  <c r="S32" i="1"/>
  <c r="T32" i="1"/>
  <c r="U32" i="1"/>
  <c r="Q33" i="1"/>
  <c r="R33" i="1"/>
  <c r="S33" i="1"/>
  <c r="T33" i="1"/>
  <c r="U33" i="1"/>
  <c r="Q34" i="1"/>
  <c r="R34" i="1"/>
  <c r="S34" i="1"/>
  <c r="T34" i="1"/>
  <c r="U34" i="1"/>
  <c r="Q35" i="1"/>
  <c r="R35" i="1"/>
  <c r="S35" i="1"/>
  <c r="T35" i="1"/>
  <c r="U35" i="1"/>
  <c r="Q36" i="1"/>
  <c r="R36" i="1"/>
  <c r="S36" i="1"/>
  <c r="T36" i="1"/>
  <c r="U36" i="1"/>
  <c r="Q37" i="1"/>
  <c r="R37" i="1"/>
  <c r="S37" i="1"/>
  <c r="T37" i="1"/>
  <c r="U37" i="1"/>
  <c r="Q38" i="1"/>
  <c r="R38" i="1"/>
  <c r="S38" i="1"/>
  <c r="T38" i="1"/>
  <c r="U38" i="1"/>
  <c r="Q39" i="1"/>
  <c r="R39" i="1"/>
  <c r="S39" i="1"/>
  <c r="T39" i="1"/>
  <c r="U39" i="1"/>
  <c r="Q40" i="1"/>
  <c r="R40" i="1"/>
  <c r="S40" i="1"/>
  <c r="T40" i="1"/>
  <c r="U40" i="1"/>
  <c r="Q41" i="1"/>
  <c r="R41" i="1"/>
  <c r="S41" i="1"/>
  <c r="T41" i="1"/>
  <c r="U41" i="1"/>
  <c r="Q42" i="1"/>
  <c r="R42" i="1"/>
  <c r="S42" i="1"/>
  <c r="T42" i="1"/>
  <c r="U42" i="1"/>
  <c r="Q43" i="1"/>
  <c r="R43" i="1"/>
  <c r="S43" i="1"/>
  <c r="T43" i="1"/>
  <c r="U43" i="1"/>
  <c r="Q44" i="1"/>
  <c r="R44" i="1"/>
  <c r="S44" i="1"/>
  <c r="T44" i="1"/>
  <c r="U44" i="1"/>
  <c r="Q45" i="1"/>
  <c r="R45" i="1"/>
  <c r="S45" i="1"/>
  <c r="T45" i="1"/>
  <c r="U45" i="1"/>
  <c r="Q46" i="1"/>
  <c r="R46" i="1"/>
  <c r="S46" i="1"/>
  <c r="T46" i="1"/>
  <c r="U46" i="1"/>
  <c r="Q47" i="1"/>
  <c r="R47" i="1"/>
  <c r="S47" i="1"/>
  <c r="T47" i="1"/>
  <c r="U47" i="1"/>
  <c r="Q48" i="1"/>
  <c r="R48" i="1"/>
  <c r="S48" i="1"/>
  <c r="T48" i="1"/>
  <c r="U48" i="1"/>
  <c r="Q49" i="1"/>
  <c r="R49" i="1"/>
  <c r="S49" i="1"/>
  <c r="T49" i="1"/>
  <c r="U49" i="1"/>
  <c r="Q50" i="1"/>
  <c r="R50" i="1"/>
  <c r="S50" i="1"/>
  <c r="T50" i="1"/>
  <c r="U50" i="1"/>
  <c r="Q51" i="1"/>
  <c r="R51" i="1"/>
  <c r="S51" i="1"/>
  <c r="T51" i="1"/>
  <c r="U51" i="1"/>
  <c r="Q52" i="1"/>
  <c r="R52" i="1"/>
  <c r="S52" i="1"/>
  <c r="T52" i="1"/>
  <c r="U52" i="1"/>
  <c r="Q53" i="1"/>
  <c r="R53" i="1"/>
  <c r="S53" i="1"/>
  <c r="T53" i="1"/>
  <c r="U53" i="1"/>
  <c r="Q54" i="1"/>
  <c r="R54" i="1"/>
  <c r="S54" i="1"/>
  <c r="T54" i="1"/>
  <c r="U54" i="1"/>
  <c r="Q55" i="1"/>
  <c r="R55" i="1"/>
  <c r="S55" i="1"/>
  <c r="T55" i="1"/>
  <c r="U55" i="1"/>
  <c r="Q56" i="1"/>
  <c r="R56" i="1"/>
  <c r="S56" i="1"/>
  <c r="T56" i="1"/>
  <c r="U56" i="1"/>
  <c r="Q57" i="1"/>
  <c r="R57" i="1"/>
  <c r="S57" i="1"/>
  <c r="T57" i="1"/>
  <c r="U57" i="1"/>
  <c r="Q58" i="1"/>
  <c r="R58" i="1"/>
  <c r="S58" i="1"/>
  <c r="T58" i="1"/>
  <c r="U58" i="1"/>
  <c r="Q59" i="1"/>
  <c r="R59" i="1"/>
  <c r="S59" i="1"/>
  <c r="T59" i="1"/>
  <c r="U59" i="1"/>
  <c r="Q60" i="1"/>
  <c r="R60" i="1"/>
  <c r="S60" i="1"/>
  <c r="T60" i="1"/>
  <c r="U60" i="1"/>
  <c r="Q61" i="1"/>
  <c r="R61" i="1"/>
  <c r="S61" i="1"/>
  <c r="T61" i="1"/>
  <c r="U61" i="1"/>
  <c r="Q62" i="1"/>
  <c r="R62" i="1"/>
  <c r="S62" i="1"/>
  <c r="T62" i="1"/>
  <c r="U62" i="1"/>
  <c r="Q63" i="1"/>
  <c r="R63" i="1"/>
  <c r="S63" i="1"/>
  <c r="T63" i="1"/>
  <c r="U63" i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0" i="1"/>
  <c r="R70" i="1"/>
  <c r="S70" i="1"/>
  <c r="T70" i="1"/>
  <c r="U70" i="1"/>
  <c r="Q71" i="1"/>
  <c r="R71" i="1"/>
  <c r="S71" i="1"/>
  <c r="T71" i="1"/>
  <c r="U71" i="1"/>
  <c r="Q72" i="1"/>
  <c r="R72" i="1"/>
  <c r="S72" i="1"/>
  <c r="T72" i="1"/>
  <c r="U72" i="1"/>
  <c r="Q73" i="1"/>
  <c r="R73" i="1"/>
  <c r="S73" i="1"/>
  <c r="T73" i="1"/>
  <c r="U73" i="1"/>
  <c r="Q74" i="1"/>
  <c r="R74" i="1"/>
  <c r="S74" i="1"/>
  <c r="T74" i="1"/>
  <c r="U74" i="1"/>
  <c r="Q75" i="1"/>
  <c r="R75" i="1"/>
  <c r="S75" i="1"/>
  <c r="T75" i="1"/>
  <c r="U75" i="1"/>
  <c r="Q76" i="1"/>
  <c r="R76" i="1"/>
  <c r="S76" i="1"/>
  <c r="T76" i="1"/>
  <c r="U76" i="1"/>
  <c r="Q77" i="1"/>
  <c r="R77" i="1"/>
  <c r="S77" i="1"/>
  <c r="T77" i="1"/>
  <c r="U77" i="1"/>
  <c r="Q78" i="1"/>
  <c r="R78" i="1"/>
  <c r="S78" i="1"/>
  <c r="T78" i="1"/>
  <c r="U78" i="1"/>
  <c r="Q79" i="1"/>
  <c r="R79" i="1"/>
  <c r="S79" i="1"/>
  <c r="T79" i="1"/>
  <c r="U79" i="1"/>
  <c r="Q80" i="1"/>
  <c r="R80" i="1"/>
  <c r="S80" i="1"/>
  <c r="T80" i="1"/>
  <c r="U80" i="1"/>
  <c r="Q81" i="1"/>
  <c r="R81" i="1"/>
  <c r="S81" i="1"/>
  <c r="T81" i="1"/>
  <c r="U81" i="1"/>
  <c r="Q82" i="1"/>
  <c r="R82" i="1"/>
  <c r="S82" i="1"/>
  <c r="T82" i="1"/>
  <c r="U82" i="1"/>
  <c r="Q83" i="1"/>
  <c r="R83" i="1"/>
  <c r="S83" i="1"/>
  <c r="T83" i="1"/>
  <c r="U83" i="1"/>
  <c r="Q84" i="1"/>
  <c r="R84" i="1"/>
  <c r="S84" i="1"/>
  <c r="T84" i="1"/>
  <c r="U84" i="1"/>
  <c r="Q85" i="1"/>
  <c r="R85" i="1"/>
  <c r="S85" i="1"/>
  <c r="T85" i="1"/>
  <c r="U85" i="1"/>
  <c r="Q86" i="1"/>
  <c r="R86" i="1"/>
  <c r="S86" i="1"/>
  <c r="T86" i="1"/>
  <c r="U86" i="1"/>
  <c r="Q87" i="1"/>
  <c r="R87" i="1"/>
  <c r="S87" i="1"/>
  <c r="T87" i="1"/>
  <c r="U87" i="1"/>
  <c r="Q88" i="1"/>
  <c r="R88" i="1"/>
  <c r="S88" i="1"/>
  <c r="T88" i="1"/>
  <c r="U88" i="1"/>
  <c r="Q89" i="1"/>
  <c r="R89" i="1"/>
  <c r="S89" i="1"/>
  <c r="T89" i="1"/>
  <c r="U89" i="1"/>
  <c r="Q90" i="1"/>
  <c r="R90" i="1"/>
  <c r="S90" i="1"/>
  <c r="T90" i="1"/>
  <c r="U90" i="1"/>
  <c r="Q91" i="1"/>
  <c r="R91" i="1"/>
  <c r="S91" i="1"/>
  <c r="T91" i="1"/>
  <c r="U91" i="1"/>
  <c r="Q92" i="1"/>
  <c r="R92" i="1"/>
  <c r="S92" i="1"/>
  <c r="T92" i="1"/>
  <c r="U92" i="1"/>
  <c r="Q93" i="1"/>
  <c r="R93" i="1"/>
  <c r="S93" i="1"/>
  <c r="T93" i="1"/>
  <c r="U93" i="1"/>
  <c r="Q94" i="1"/>
  <c r="R94" i="1"/>
  <c r="S94" i="1"/>
  <c r="T94" i="1"/>
  <c r="U94" i="1"/>
  <c r="Q95" i="1"/>
  <c r="R95" i="1"/>
  <c r="S95" i="1"/>
  <c r="T95" i="1"/>
  <c r="U95" i="1"/>
  <c r="Q96" i="1"/>
  <c r="R96" i="1"/>
  <c r="S96" i="1"/>
  <c r="T96" i="1"/>
  <c r="U96" i="1"/>
  <c r="Q97" i="1"/>
  <c r="R97" i="1"/>
  <c r="S97" i="1"/>
  <c r="T97" i="1"/>
  <c r="U97" i="1"/>
  <c r="Q98" i="1"/>
  <c r="R98" i="1"/>
  <c r="S98" i="1"/>
  <c r="T98" i="1"/>
  <c r="U98" i="1"/>
  <c r="Q99" i="1"/>
  <c r="R99" i="1"/>
  <c r="S99" i="1"/>
  <c r="T99" i="1"/>
  <c r="U99" i="1"/>
  <c r="Q100" i="1"/>
  <c r="R100" i="1"/>
  <c r="S100" i="1"/>
  <c r="T100" i="1"/>
  <c r="U100" i="1"/>
  <c r="Q101" i="1"/>
  <c r="R101" i="1"/>
  <c r="S101" i="1"/>
  <c r="T101" i="1"/>
  <c r="U101" i="1"/>
  <c r="Q102" i="1"/>
  <c r="R102" i="1"/>
  <c r="S102" i="1"/>
  <c r="T102" i="1"/>
  <c r="U102" i="1"/>
  <c r="Q103" i="1"/>
  <c r="R103" i="1"/>
  <c r="S103" i="1"/>
  <c r="T103" i="1"/>
  <c r="U103" i="1"/>
  <c r="Q104" i="1"/>
  <c r="R104" i="1"/>
  <c r="S104" i="1"/>
  <c r="T104" i="1"/>
  <c r="U104" i="1"/>
  <c r="Q105" i="1"/>
  <c r="R105" i="1"/>
  <c r="S105" i="1"/>
  <c r="T105" i="1"/>
  <c r="U105" i="1"/>
  <c r="Q106" i="1"/>
  <c r="R106" i="1"/>
  <c r="S106" i="1"/>
  <c r="T106" i="1"/>
  <c r="U106" i="1"/>
  <c r="Q107" i="1"/>
  <c r="R107" i="1"/>
  <c r="S107" i="1"/>
  <c r="T107" i="1"/>
  <c r="U107" i="1"/>
  <c r="Q108" i="1"/>
  <c r="R108" i="1"/>
  <c r="S108" i="1"/>
  <c r="T108" i="1"/>
  <c r="U108" i="1"/>
  <c r="Q109" i="1"/>
  <c r="R109" i="1"/>
  <c r="S109" i="1"/>
  <c r="T109" i="1"/>
  <c r="U109" i="1"/>
  <c r="Q110" i="1"/>
  <c r="R110" i="1"/>
  <c r="S110" i="1"/>
  <c r="T110" i="1"/>
  <c r="U110" i="1"/>
  <c r="Q111" i="1"/>
  <c r="R111" i="1"/>
  <c r="S111" i="1"/>
  <c r="T111" i="1"/>
  <c r="U111" i="1"/>
  <c r="Q112" i="1"/>
  <c r="R112" i="1"/>
  <c r="S112" i="1"/>
  <c r="T112" i="1"/>
  <c r="U112" i="1"/>
  <c r="Q113" i="1"/>
  <c r="R113" i="1"/>
  <c r="S113" i="1"/>
  <c r="T113" i="1"/>
  <c r="U113" i="1"/>
  <c r="Q114" i="1"/>
  <c r="R114" i="1"/>
  <c r="S114" i="1"/>
  <c r="T114" i="1"/>
  <c r="U114" i="1"/>
  <c r="R8" i="1"/>
  <c r="S8" i="1"/>
  <c r="T8" i="1"/>
  <c r="U8" i="1"/>
  <c r="Q8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</calcChain>
</file>

<file path=xl/sharedStrings.xml><?xml version="1.0" encoding="utf-8"?>
<sst xmlns="http://schemas.openxmlformats.org/spreadsheetml/2006/main" count="89" uniqueCount="30">
  <si>
    <t>Faults</t>
  </si>
  <si>
    <t>Km's</t>
  </si>
  <si>
    <t>Month</t>
  </si>
  <si>
    <t>EF</t>
  </si>
  <si>
    <t>DX</t>
  </si>
  <si>
    <t>DF</t>
  </si>
  <si>
    <t>DC</t>
  </si>
  <si>
    <t>Locomotive Reliability</t>
  </si>
  <si>
    <t>MDBF - 6 Month Rolling Average</t>
  </si>
  <si>
    <t>DL</t>
  </si>
  <si>
    <t>Q1</t>
  </si>
  <si>
    <t>Q2</t>
  </si>
  <si>
    <t>Q3</t>
  </si>
  <si>
    <t>Q4</t>
  </si>
  <si>
    <t>FY2011</t>
  </si>
  <si>
    <t>FY2020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</si>
  <si>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</si>
  <si>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</si>
  <si>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</si>
  <si>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</si>
  <si>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</si>
  <si>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</si>
  <si>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</si>
  <si>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</si>
  <si>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Year</t>
  </si>
  <si>
    <t>Quarter</t>
  </si>
  <si>
    <t>FY2010</t>
  </si>
  <si>
    <t>FY2021</t>
  </si>
  <si>
    <t>FY2022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</si>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</sst>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44" fontId="2" fillId="0" borderId="0" xfId="13" applyFont="1" applyAlignment="1">
      <alignment horizontal="center" vertical="center"/>
    </xf>
    <xf numFmtId="0" fontId="2" fillId="0" borderId="0" xfId="1" applyFont="1"/>
    <xf numFmtId="0" fontId="4" fillId="0" borderId="0" xfId="0" applyFont="1" applyAlignment="1">
      <alignment horizontal="center" vertical="center"/>
    </xf>
    <xf numFmtId="164" fontId="4" fillId="0" borderId="0" xfId="12" applyNumberFormat="1" applyFont="1" applyAlignment="1">
      <alignment horizontal="center" vertical="center"/>
    </xf>
    <xf numFmtId="164" fontId="4" fillId="0" borderId="0" xfId="12" applyNumberFormat="1" applyFont="1"/>
    <xf numFmtId="164" fontId="2" fillId="0" borderId="0" xfId="12" applyNumberFormat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164" fontId="2" fillId="0" borderId="1" xfId="12" applyNumberFormat="1" applyFont="1" applyBorder="1"/>
    <xf numFmtId="164" fontId="2" fillId="0" borderId="2" xfId="12" applyNumberFormat="1" applyFont="1" applyBorder="1"/>
    <xf numFmtId="164" fontId="2" fillId="0" borderId="3" xfId="12" applyNumberFormat="1" applyFont="1" applyBorder="1"/>
    <xf numFmtId="164" fontId="4" fillId="0" borderId="1" xfId="12" applyNumberFormat="1" applyFont="1" applyBorder="1"/>
    <xf numFmtId="164" fontId="4" fillId="0" borderId="2" xfId="12" applyNumberFormat="1" applyFont="1" applyBorder="1"/>
    <xf numFmtId="164" fontId="4" fillId="0" borderId="3" xfId="12" applyNumberFormat="1" applyFont="1" applyBorder="1"/>
    <xf numFmtId="164" fontId="2" fillId="0" borderId="4" xfId="12" applyNumberFormat="1" applyFont="1" applyBorder="1"/>
    <xf numFmtId="164" fontId="2" fillId="0" borderId="5" xfId="12" applyNumberFormat="1" applyFont="1" applyBorder="1"/>
    <xf numFmtId="164" fontId="2" fillId="0" borderId="6" xfId="12" applyNumberFormat="1" applyFont="1" applyBorder="1"/>
    <xf numFmtId="164" fontId="2" fillId="0" borderId="7" xfId="12" applyNumberFormat="1" applyFont="1" applyBorder="1"/>
    <xf numFmtId="164" fontId="2" fillId="0" borderId="8" xfId="12" applyNumberFormat="1" applyFont="1" applyBorder="1"/>
    <xf numFmtId="164" fontId="2" fillId="0" borderId="9" xfId="12" applyNumberFormat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164" fontId="6" fillId="5" borderId="13" xfId="12" applyNumberFormat="1" applyFont="1" applyFill="1" applyBorder="1" applyAlignment="1">
      <alignment horizontal="center" vertical="center" wrapText="1"/>
    </xf>
    <xf numFmtId="164" fontId="6" fillId="5" borderId="14" xfId="12" applyNumberFormat="1" applyFont="1" applyFill="1" applyBorder="1" applyAlignment="1">
      <alignment horizontal="center" vertical="center" wrapText="1"/>
    </xf>
    <xf numFmtId="164" fontId="6" fillId="5" borderId="15" xfId="12" applyNumberFormat="1" applyFont="1" applyFill="1" applyBorder="1" applyAlignment="1">
      <alignment horizontal="center" vertical="center" wrapText="1"/>
    </xf>
    <xf numFmtId="164" fontId="6" fillId="7" borderId="13" xfId="12" applyNumberFormat="1" applyFont="1" applyFill="1" applyBorder="1" applyAlignment="1">
      <alignment horizontal="center" vertical="center" wrapText="1"/>
    </xf>
    <xf numFmtId="164" fontId="6" fillId="7" borderId="14" xfId="12" applyNumberFormat="1" applyFont="1" applyFill="1" applyBorder="1" applyAlignment="1">
      <alignment horizontal="center" vertical="center" wrapText="1"/>
    </xf>
    <xf numFmtId="164" fontId="6" fillId="7" borderId="15" xfId="12" applyNumberFormat="1" applyFont="1" applyFill="1" applyBorder="1" applyAlignment="1">
      <alignment horizontal="center" vertical="center" wrapText="1"/>
    </xf>
    <xf numFmtId="17" fontId="2" fillId="0" borderId="3" xfId="2" quotePrefix="1" applyNumberFormat="1" applyFont="1" applyBorder="1" applyAlignment="1">
      <alignment horizontal="center" vertical="center"/>
    </xf>
    <xf numFmtId="17" fontId="2" fillId="0" borderId="6" xfId="2" quotePrefix="1" applyNumberFormat="1" applyFont="1" applyBorder="1" applyAlignment="1">
      <alignment horizontal="center" vertical="center"/>
    </xf>
    <xf numFmtId="17" fontId="2" fillId="0" borderId="9" xfId="2" quotePrefix="1" applyNumberFormat="1" applyFont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164" fontId="2" fillId="0" borderId="19" xfId="12" applyNumberFormat="1" applyFont="1" applyBorder="1"/>
    <xf numFmtId="164" fontId="4" fillId="0" borderId="20" xfId="12" applyNumberFormat="1" applyFont="1" applyBorder="1"/>
    <xf numFmtId="164" fontId="2" fillId="0" borderId="20" xfId="12" applyNumberFormat="1" applyFont="1" applyBorder="1"/>
    <xf numFmtId="164" fontId="2" fillId="0" borderId="21" xfId="12" applyNumberFormat="1" applyFont="1" applyBorder="1"/>
    <xf numFmtId="0" fontId="2" fillId="0" borderId="17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17" fontId="2" fillId="0" borderId="23" xfId="2" quotePrefix="1" applyNumberFormat="1" applyFont="1" applyBorder="1" applyAlignment="1">
      <alignment horizontal="center" vertical="center"/>
    </xf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17" fontId="2" fillId="0" borderId="21" xfId="2" quotePrefix="1" applyNumberFormat="1" applyFont="1" applyBorder="1" applyAlignment="1">
      <alignment horizontal="center" vertical="center"/>
    </xf>
    <xf numFmtId="164" fontId="4" fillId="0" borderId="17" xfId="12" applyNumberFormat="1" applyFont="1" applyBorder="1"/>
    <xf numFmtId="164" fontId="4" fillId="0" borderId="22" xfId="12" applyNumberFormat="1" applyFont="1" applyBorder="1"/>
    <xf numFmtId="164" fontId="4" fillId="0" borderId="23" xfId="12" applyNumberFormat="1" applyFont="1" applyBorder="1"/>
    <xf numFmtId="164" fontId="2" fillId="0" borderId="17" xfId="12" applyNumberFormat="1" applyFont="1" applyBorder="1"/>
    <xf numFmtId="164" fontId="2" fillId="0" borderId="22" xfId="12" applyNumberFormat="1" applyFont="1" applyBorder="1"/>
    <xf numFmtId="164" fontId="2" fillId="0" borderId="23" xfId="12" applyNumberFormat="1" applyFont="1" applyBorder="1"/>
    <xf numFmtId="164" fontId="2" fillId="0" borderId="24" xfId="12" applyNumberFormat="1" applyFont="1" applyBorder="1"/>
    <xf numFmtId="164" fontId="4" fillId="0" borderId="24" xfId="12" applyNumberFormat="1" applyFont="1" applyBorder="1"/>
    <xf numFmtId="164" fontId="2" fillId="0" borderId="25" xfId="12" applyNumberFormat="1" applyFont="1" applyBorder="1"/>
    <xf numFmtId="164" fontId="4" fillId="0" borderId="19" xfId="12" applyNumberFormat="1" applyFont="1" applyBorder="1"/>
    <xf numFmtId="164" fontId="4" fillId="0" borderId="21" xfId="12" applyNumberFormat="1" applyFont="1" applyBorder="1"/>
    <xf numFmtId="164" fontId="2" fillId="0" borderId="26" xfId="12" applyNumberFormat="1" applyFont="1" applyBorder="1"/>
    <xf numFmtId="164" fontId="2" fillId="0" borderId="27" xfId="12" applyNumberFormat="1" applyFont="1" applyBorder="1"/>
    <xf numFmtId="164" fontId="2" fillId="0" borderId="28" xfId="12" applyNumberFormat="1" applyFont="1" applyBorder="1"/>
    <xf numFmtId="164" fontId="2" fillId="0" borderId="29" xfId="12" applyNumberFormat="1" applyFont="1" applyBorder="1"/>
    <xf numFmtId="164" fontId="2" fillId="0" borderId="31" xfId="12" applyNumberFormat="1" applyFont="1" applyBorder="1"/>
    <xf numFmtId="0" fontId="2" fillId="0" borderId="3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64" fontId="5" fillId="6" borderId="10" xfId="12" applyNumberFormat="1" applyFont="1" applyFill="1" applyBorder="1" applyAlignment="1">
      <alignment horizontal="center" vertical="center"/>
    </xf>
    <xf numFmtId="164" fontId="5" fillId="6" borderId="11" xfId="12" applyNumberFormat="1" applyFont="1" applyFill="1" applyBorder="1" applyAlignment="1">
      <alignment horizontal="center" vertical="center"/>
    </xf>
    <xf numFmtId="164" fontId="5" fillId="6" borderId="12" xfId="12" applyNumberFormat="1" applyFont="1" applyFill="1" applyBorder="1" applyAlignment="1">
      <alignment horizontal="center" vertical="center"/>
    </xf>
    <xf numFmtId="164" fontId="5" fillId="4" borderId="10" xfId="12" applyNumberFormat="1" applyFont="1" applyFill="1" applyBorder="1" applyAlignment="1">
      <alignment horizontal="center" vertical="center"/>
    </xf>
    <xf numFmtId="164" fontId="5" fillId="4" borderId="11" xfId="12" applyNumberFormat="1" applyFont="1" applyFill="1" applyBorder="1" applyAlignment="1">
      <alignment horizontal="center" vertical="center"/>
    </xf>
    <xf numFmtId="164" fontId="5" fillId="4" borderId="12" xfId="12" applyNumberFormat="1" applyFont="1" applyFill="1" applyBorder="1" applyAlignment="1">
      <alignment horizontal="center" vertical="center"/>
    </xf>
    <xf numFmtId="44" fontId="5" fillId="4" borderId="10" xfId="13" applyFont="1" applyFill="1" applyBorder="1" applyAlignment="1">
      <alignment horizontal="center" vertical="center"/>
    </xf>
    <xf numFmtId="44" fontId="5" fillId="4" borderId="11" xfId="13" applyFont="1" applyFill="1" applyBorder="1" applyAlignment="1">
      <alignment horizontal="center" vertical="center"/>
    </xf>
    <xf numFmtId="44" fontId="5" fillId="4" borderId="12" xfId="13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4" fontId="5" fillId="2" borderId="10" xfId="13" applyFont="1" applyFill="1" applyBorder="1" applyAlignment="1">
      <alignment horizontal="center" vertical="center"/>
    </xf>
    <xf numFmtId="44" fontId="5" fillId="2" borderId="11" xfId="13" applyFont="1" applyFill="1" applyBorder="1" applyAlignment="1">
      <alignment horizontal="center" vertical="center"/>
    </xf>
    <xf numFmtId="44" fontId="5" fillId="2" borderId="12" xfId="13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14">
    <cellStyle name="Comma" xfId="12" builtinId="3"/>
    <cellStyle name="Comma 2" xfId="2" xr:uid="{00000000-0005-0000-0000-000001000000}"/>
    <cellStyle name="Currency" xfId="13" builtinId="4"/>
    <cellStyle name="Normal" xfId="0" builtinId="0"/>
    <cellStyle name="Normal 2" xfId="1" xr:uid="{00000000-0005-0000-0000-000004000000}"/>
    <cellStyle name="Normal 2 2" xfId="3" xr:uid="{00000000-0005-0000-0000-000005000000}"/>
    <cellStyle name="Normal 2 3" xfId="4" xr:uid="{00000000-0005-0000-0000-000006000000}"/>
    <cellStyle name="Normal 2 4" xfId="5" xr:uid="{00000000-0005-0000-0000-000007000000}"/>
    <cellStyle name="Normal 2_LocoWeekly_Faults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Percent 2" xfId="10" xr:uid="{00000000-0005-0000-0000-00000C000000}"/>
    <cellStyle name="Percent 3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600" b="1"/>
              <a:t>Locomotive Mean</a:t>
            </a:r>
            <a:r>
              <a:rPr lang="en-NZ" sz="1600" b="1" baseline="0"/>
              <a:t> Distance Between Failure</a:t>
            </a:r>
          </a:p>
          <a:p>
            <a:pPr>
              <a:defRPr/>
            </a:pPr>
            <a:r>
              <a:rPr lang="en-NZ" sz="1200" baseline="0"/>
              <a:t>(6 Month Rolling Average)</a:t>
            </a:r>
            <a:endParaRPr lang="en-NZ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'MDBF Stats'!$Q$2</c:f>
              <c:strCache>
                <c:ptCount val="1"/>
                <c:pt idx="0">
                  <c:v> DL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'MDBF Stats'!$A$5:$B$136</c:f>
              <c:multiLvlStrCache>
                <c:ptCount val="130"/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  <c:pt idx="24">
                    <c:v>Q1</c:v>
                  </c:pt>
                  <c:pt idx="27">
                    <c:v>Q2</c:v>
                  </c:pt>
                  <c:pt idx="30">
                    <c:v>Q3</c:v>
                  </c:pt>
                  <c:pt idx="33">
                    <c:v>Q4</c:v>
                  </c:pt>
                  <c:pt idx="36">
                    <c:v>Q1</c:v>
                  </c:pt>
                  <c:pt idx="39">
                    <c:v>Q2</c:v>
                  </c:pt>
                  <c:pt idx="42">
                    <c:v>Q3</c:v>
                  </c:pt>
                  <c:pt idx="45">
                    <c:v>Q4</c:v>
                  </c:pt>
                  <c:pt idx="48">
                    <c:v>Q1</c:v>
                  </c:pt>
                  <c:pt idx="51">
                    <c:v>Q2</c:v>
                  </c:pt>
                  <c:pt idx="54">
                    <c:v>Q3</c:v>
                  </c:pt>
                  <c:pt idx="57">
                    <c:v>Q4</c:v>
                  </c:pt>
                  <c:pt idx="60">
                    <c:v>Q1</c:v>
                  </c:pt>
                  <c:pt idx="63">
                    <c:v>Q2</c:v>
                  </c:pt>
                  <c:pt idx="66">
                    <c:v>Q3</c:v>
                  </c:pt>
                  <c:pt idx="69">
                    <c:v>Q4</c:v>
                  </c:pt>
                  <c:pt idx="72">
                    <c:v>Q1</c:v>
                  </c:pt>
                  <c:pt idx="75">
                    <c:v>Q2</c:v>
                  </c:pt>
                  <c:pt idx="78">
                    <c:v>Q3</c:v>
                  </c:pt>
                  <c:pt idx="81">
                    <c:v>Q4</c:v>
                  </c:pt>
                  <c:pt idx="84">
                    <c:v>Q1</c:v>
                  </c:pt>
                  <c:pt idx="87">
                    <c:v>Q2</c:v>
                  </c:pt>
                  <c:pt idx="90">
                    <c:v>Q3</c:v>
                  </c:pt>
                  <c:pt idx="93">
                    <c:v>Q4</c:v>
                  </c:pt>
                  <c:pt idx="96">
                    <c:v>Q1</c:v>
                  </c:pt>
                  <c:pt idx="99">
                    <c:v>Q2</c:v>
                  </c:pt>
                  <c:pt idx="102">
                    <c:v>Q3</c:v>
                  </c:pt>
                  <c:pt idx="105">
                    <c:v>Q4</c:v>
                  </c:pt>
                  <c:pt idx="108">
                    <c:v>Q1</c:v>
                  </c:pt>
                  <c:pt idx="111">
                    <c:v>Q2</c:v>
                  </c:pt>
                  <c:pt idx="114">
                    <c:v>Q3</c:v>
                  </c:pt>
                  <c:pt idx="117">
                    <c:v>Q4</c:v>
                  </c:pt>
                  <c:pt idx="120">
                    <c:v>Q1</c:v>
                  </c:pt>
                  <c:pt idx="123">
                    <c:v>Q2</c:v>
                  </c:pt>
                  <c:pt idx="126">
                    <c:v>Q3</c:v>
                  </c:pt>
                  <c:pt idx="129">
                    <c:v>Q4</c:v>
                  </c:pt>
                </c:lvl>
                <c:lvl>
                  <c:pt idx="0">
                    <c:v>FY2011</c:v>
                  </c:pt>
                  <c:pt idx="12">
                    <c:v>FY2012</c:v>
                  </c:pt>
                  <c:pt idx="24">
                    <c:v>FY2013</c:v>
                  </c:pt>
                  <c:pt idx="36">
                    <c:v>FY2014</c:v>
                  </c:pt>
                  <c:pt idx="48">
                    <c:v>FY2015</c:v>
                  </c:pt>
                  <c:pt idx="60">
                    <c:v>FY2016</c:v>
                  </c:pt>
                  <c:pt idx="72">
                    <c:v>FY2017</c:v>
                  </c:pt>
                  <c:pt idx="84">
                    <c:v>FY2018</c:v>
                  </c:pt>
                  <c:pt idx="96">
                    <c:v>FY2019</c:v>
                  </c:pt>
                  <c:pt idx="108">
                    <c:v>FY2020</c:v>
                  </c:pt>
                  <c:pt idx="120">
                    <c:v>FY2021</c:v>
                  </c:pt>
                </c:lvl>
              </c:multiLvlStrCache>
            </c:multiLvlStrRef>
          </c:cat>
          <c:val>
            <c:numRef>
              <c:f>'MDBF Stats'!$Q$5:$Q$136</c:f>
              <c:numCache>
                <c:formatCode>_-* #,##0_-;\-* #,##0_-;_-* "-"??_-;_-@_-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</c:v>
                </c:pt>
                <c:pt idx="7">
                  <c:v>114</c:v>
                </c:pt>
                <c:pt idx="8">
                  <c:v>5009</c:v>
                </c:pt>
                <c:pt idx="9">
                  <c:v>5859</c:v>
                </c:pt>
                <c:pt idx="10">
                  <c:v>2805.25</c:v>
                </c:pt>
                <c:pt idx="11">
                  <c:v>2661.2857142857142</c:v>
                </c:pt>
                <c:pt idx="12">
                  <c:v>3683.2222222222222</c:v>
                </c:pt>
                <c:pt idx="13">
                  <c:v>5566.666666666667</c:v>
                </c:pt>
                <c:pt idx="14">
                  <c:v>7825.2692307692305</c:v>
                </c:pt>
                <c:pt idx="15">
                  <c:v>9501.6756756756749</c:v>
                </c:pt>
                <c:pt idx="16">
                  <c:v>8908.4745762711864</c:v>
                </c:pt>
                <c:pt idx="17">
                  <c:v>7634.8988764044943</c:v>
                </c:pt>
                <c:pt idx="18">
                  <c:v>8333.0392156862745</c:v>
                </c:pt>
                <c:pt idx="19">
                  <c:v>9090.1018518518522</c:v>
                </c:pt>
                <c:pt idx="20">
                  <c:v>9266.5213675213672</c:v>
                </c:pt>
                <c:pt idx="21">
                  <c:v>9190.6422764227646</c:v>
                </c:pt>
                <c:pt idx="22">
                  <c:v>10019.140350877193</c:v>
                </c:pt>
                <c:pt idx="23">
                  <c:v>12796.233333333334</c:v>
                </c:pt>
                <c:pt idx="24">
                  <c:v>14383.139240506329</c:v>
                </c:pt>
                <c:pt idx="25">
                  <c:v>16831.911764705881</c:v>
                </c:pt>
                <c:pt idx="26">
                  <c:v>21388.796296296296</c:v>
                </c:pt>
                <c:pt idx="27">
                  <c:v>29152.170731707316</c:v>
                </c:pt>
                <c:pt idx="28">
                  <c:v>41157</c:v>
                </c:pt>
                <c:pt idx="29">
                  <c:v>52973.375</c:v>
                </c:pt>
                <c:pt idx="30">
                  <c:v>59881.318181818184</c:v>
                </c:pt>
                <c:pt idx="31">
                  <c:v>63514.619047619046</c:v>
                </c:pt>
                <c:pt idx="32">
                  <c:v>51155.115384615383</c:v>
                </c:pt>
                <c:pt idx="33">
                  <c:v>52366.080000000002</c:v>
                </c:pt>
                <c:pt idx="34">
                  <c:v>49994.346153846156</c:v>
                </c:pt>
                <c:pt idx="35">
                  <c:v>45575.464285714283</c:v>
                </c:pt>
                <c:pt idx="36">
                  <c:v>41725.73333333333</c:v>
                </c:pt>
                <c:pt idx="37">
                  <c:v>35187.888888888891</c:v>
                </c:pt>
                <c:pt idx="38">
                  <c:v>29984.866666666665</c:v>
                </c:pt>
                <c:pt idx="39">
                  <c:v>25623.322033898305</c:v>
                </c:pt>
                <c:pt idx="40">
                  <c:v>27203.903225806451</c:v>
                </c:pt>
                <c:pt idx="41">
                  <c:v>27551.797101449276</c:v>
                </c:pt>
                <c:pt idx="42">
                  <c:v>26182.432098765432</c:v>
                </c:pt>
                <c:pt idx="43">
                  <c:v>27651.707317073171</c:v>
                </c:pt>
                <c:pt idx="44">
                  <c:v>30278.43076923077</c:v>
                </c:pt>
                <c:pt idx="45">
                  <c:v>33393.980000000003</c:v>
                </c:pt>
                <c:pt idx="46">
                  <c:v>30919.255319148935</c:v>
                </c:pt>
                <c:pt idx="47">
                  <c:v>28385.380952380954</c:v>
                </c:pt>
                <c:pt idx="48">
                  <c:v>28148.285714285714</c:v>
                </c:pt>
                <c:pt idx="49">
                  <c:v>31052</c:v>
                </c:pt>
                <c:pt idx="50">
                  <c:v>33996.03125</c:v>
                </c:pt>
                <c:pt idx="51">
                  <c:v>27168.183673469386</c:v>
                </c:pt>
                <c:pt idx="52">
                  <c:v>27472.072727272727</c:v>
                </c:pt>
                <c:pt idx="53">
                  <c:v>32931.32075471698</c:v>
                </c:pt>
                <c:pt idx="54">
                  <c:v>37232.588235294119</c:v>
                </c:pt>
                <c:pt idx="55">
                  <c:v>31305.784615384615</c:v>
                </c:pt>
                <c:pt idx="56">
                  <c:v>30387.070422535213</c:v>
                </c:pt>
                <c:pt idx="57">
                  <c:v>33073.060606060608</c:v>
                </c:pt>
                <c:pt idx="58">
                  <c:v>32018.485294117647</c:v>
                </c:pt>
                <c:pt idx="59">
                  <c:v>30748.408450704224</c:v>
                </c:pt>
                <c:pt idx="60">
                  <c:v>26494.023529411767</c:v>
                </c:pt>
                <c:pt idx="61">
                  <c:v>29195.012345679013</c:v>
                </c:pt>
                <c:pt idx="62">
                  <c:v>29888.462500000001</c:v>
                </c:pt>
                <c:pt idx="63">
                  <c:v>33865.25675675676</c:v>
                </c:pt>
                <c:pt idx="64">
                  <c:v>31946.59756097561</c:v>
                </c:pt>
                <c:pt idx="65">
                  <c:v>29128</c:v>
                </c:pt>
                <c:pt idx="66">
                  <c:v>31063.827586206895</c:v>
                </c:pt>
                <c:pt idx="67">
                  <c:v>31998.452380952382</c:v>
                </c:pt>
                <c:pt idx="68">
                  <c:v>32484.325301204819</c:v>
                </c:pt>
                <c:pt idx="69">
                  <c:v>29886.044943820223</c:v>
                </c:pt>
                <c:pt idx="70">
                  <c:v>34731.59210526316</c:v>
                </c:pt>
                <c:pt idx="71">
                  <c:v>39594.21212121212</c:v>
                </c:pt>
                <c:pt idx="72">
                  <c:v>44914.627118644064</c:v>
                </c:pt>
                <c:pt idx="73">
                  <c:v>36828.917808219179</c:v>
                </c:pt>
                <c:pt idx="74">
                  <c:v>39014.62857142857</c:v>
                </c:pt>
                <c:pt idx="75">
                  <c:v>43301.061538461538</c:v>
                </c:pt>
                <c:pt idx="76">
                  <c:v>43121.835820895525</c:v>
                </c:pt>
                <c:pt idx="77">
                  <c:v>47582.209677419356</c:v>
                </c:pt>
                <c:pt idx="78">
                  <c:v>42945.44927536232</c:v>
                </c:pt>
                <c:pt idx="79">
                  <c:v>50012.830508474573</c:v>
                </c:pt>
                <c:pt idx="80">
                  <c:v>50616</c:v>
                </c:pt>
                <c:pt idx="81">
                  <c:v>49331.949152542373</c:v>
                </c:pt>
                <c:pt idx="82">
                  <c:v>46925.43548387097</c:v>
                </c:pt>
                <c:pt idx="83">
                  <c:v>41731.55072463768</c:v>
                </c:pt>
                <c:pt idx="84">
                  <c:v>42173.838235294119</c:v>
                </c:pt>
                <c:pt idx="85">
                  <c:v>44597.061538461538</c:v>
                </c:pt>
                <c:pt idx="86">
                  <c:v>41207.6231884058</c:v>
                </c:pt>
                <c:pt idx="87">
                  <c:v>45756.234375</c:v>
                </c:pt>
                <c:pt idx="88">
                  <c:v>43164.01470588235</c:v>
                </c:pt>
                <c:pt idx="89">
                  <c:v>36566.567901234564</c:v>
                </c:pt>
                <c:pt idx="90">
                  <c:v>36966.271604938273</c:v>
                </c:pt>
                <c:pt idx="91">
                  <c:v>35666.024096385539</c:v>
                </c:pt>
                <c:pt idx="92">
                  <c:v>39434.246753246756</c:v>
                </c:pt>
                <c:pt idx="93">
                  <c:v>34704.732558139534</c:v>
                </c:pt>
                <c:pt idx="94">
                  <c:v>35727.216867469877</c:v>
                </c:pt>
                <c:pt idx="95">
                  <c:v>41898.5</c:v>
                </c:pt>
                <c:pt idx="96">
                  <c:v>44563.181818181816</c:v>
                </c:pt>
                <c:pt idx="97">
                  <c:v>47898.241935483871</c:v>
                </c:pt>
                <c:pt idx="98">
                  <c:v>43008.205882352944</c:v>
                </c:pt>
                <c:pt idx="99">
                  <c:v>45753.818181818184</c:v>
                </c:pt>
                <c:pt idx="100">
                  <c:v>46956.230769230766</c:v>
                </c:pt>
                <c:pt idx="101">
                  <c:v>43395.408450704228</c:v>
                </c:pt>
                <c:pt idx="102">
                  <c:v>38902.050000000003</c:v>
                </c:pt>
                <c:pt idx="103">
                  <c:v>32487.0206185567</c:v>
                </c:pt>
                <c:pt idx="104">
                  <c:v>30677.669811320753</c:v>
                </c:pt>
                <c:pt idx="105">
                  <c:v>31143.307692307691</c:v>
                </c:pt>
                <c:pt idx="106">
                  <c:v>29622.383928571428</c:v>
                </c:pt>
                <c:pt idx="107">
                  <c:v>31891.216981132075</c:v>
                </c:pt>
                <c:pt idx="108">
                  <c:v>36574.72631578947</c:v>
                </c:pt>
                <c:pt idx="109">
                  <c:v>44723.443037974685</c:v>
                </c:pt>
                <c:pt idx="110">
                  <c:v>53486.121212121216</c:v>
                </c:pt>
                <c:pt idx="111">
                  <c:v>53332.544117647056</c:v>
                </c:pt>
                <c:pt idx="112">
                  <c:v>56056.2</c:v>
                </c:pt>
                <c:pt idx="113">
                  <c:v>55528.909090909088</c:v>
                </c:pt>
                <c:pt idx="114">
                  <c:v>58450.967741935485</c:v>
                </c:pt>
                <c:pt idx="115">
                  <c:v>58287.838709677417</c:v>
                </c:pt>
                <c:pt idx="116">
                  <c:v>55695.338461538464</c:v>
                </c:pt>
                <c:pt idx="117">
                  <c:v>56585.716666666667</c:v>
                </c:pt>
                <c:pt idx="118">
                  <c:v>71263.319148936163</c:v>
                </c:pt>
                <c:pt idx="119">
                  <c:v>74831.444444444438</c:v>
                </c:pt>
                <c:pt idx="120">
                  <c:v>67609.440000000002</c:v>
                </c:pt>
                <c:pt idx="121">
                  <c:v>70760</c:v>
                </c:pt>
                <c:pt idx="122">
                  <c:v>75217.399999999994</c:v>
                </c:pt>
                <c:pt idx="123">
                  <c:v>82799.139534883725</c:v>
                </c:pt>
                <c:pt idx="124">
                  <c:v>81029.25</c:v>
                </c:pt>
                <c:pt idx="125">
                  <c:v>75531.97872340426</c:v>
                </c:pt>
                <c:pt idx="126">
                  <c:v>79529.659090909088</c:v>
                </c:pt>
                <c:pt idx="127">
                  <c:v>78253.5</c:v>
                </c:pt>
                <c:pt idx="128">
                  <c:v>79316.25</c:v>
                </c:pt>
                <c:pt idx="129">
                  <c:v>66630.5</c:v>
                </c:pt>
                <c:pt idx="130">
                  <c:v>69765.38</c:v>
                </c:pt>
                <c:pt idx="131">
                  <c:v>79406.590909090912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2-4999-A77A-F1F17E750824}"/>
            </c:ext>
          </c:extLst>
        </c:ser>
        <c:ser>
          <c:idx val="1"/>
          <c:order val="1"/>
          <c:tx>
            <c:strRef>
              <c:f>'MDBF Stats'!$R$2</c:f>
              <c:strCache>
                <c:ptCount val="1"/>
                <c:pt idx="0">
                  <c:v> DX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'MDBF Stats'!$A$5:$B$136</c:f>
              <c:multiLvlStrCache>
                <c:ptCount val="130"/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  <c:pt idx="24">
                    <c:v>Q1</c:v>
                  </c:pt>
                  <c:pt idx="27">
                    <c:v>Q2</c:v>
                  </c:pt>
                  <c:pt idx="30">
                    <c:v>Q3</c:v>
                  </c:pt>
                  <c:pt idx="33">
                    <c:v>Q4</c:v>
                  </c:pt>
                  <c:pt idx="36">
                    <c:v>Q1</c:v>
                  </c:pt>
                  <c:pt idx="39">
                    <c:v>Q2</c:v>
                  </c:pt>
                  <c:pt idx="42">
                    <c:v>Q3</c:v>
                  </c:pt>
                  <c:pt idx="45">
                    <c:v>Q4</c:v>
                  </c:pt>
                  <c:pt idx="48">
                    <c:v>Q1</c:v>
                  </c:pt>
                  <c:pt idx="51">
                    <c:v>Q2</c:v>
                  </c:pt>
                  <c:pt idx="54">
                    <c:v>Q3</c:v>
                  </c:pt>
                  <c:pt idx="57">
                    <c:v>Q4</c:v>
                  </c:pt>
                  <c:pt idx="60">
                    <c:v>Q1</c:v>
                  </c:pt>
                  <c:pt idx="63">
                    <c:v>Q2</c:v>
                  </c:pt>
                  <c:pt idx="66">
                    <c:v>Q3</c:v>
                  </c:pt>
                  <c:pt idx="69">
                    <c:v>Q4</c:v>
                  </c:pt>
                  <c:pt idx="72">
                    <c:v>Q1</c:v>
                  </c:pt>
                  <c:pt idx="75">
                    <c:v>Q2</c:v>
                  </c:pt>
                  <c:pt idx="78">
                    <c:v>Q3</c:v>
                  </c:pt>
                  <c:pt idx="81">
                    <c:v>Q4</c:v>
                  </c:pt>
                  <c:pt idx="84">
                    <c:v>Q1</c:v>
                  </c:pt>
                  <c:pt idx="87">
                    <c:v>Q2</c:v>
                  </c:pt>
                  <c:pt idx="90">
                    <c:v>Q3</c:v>
                  </c:pt>
                  <c:pt idx="93">
                    <c:v>Q4</c:v>
                  </c:pt>
                  <c:pt idx="96">
                    <c:v>Q1</c:v>
                  </c:pt>
                  <c:pt idx="99">
                    <c:v>Q2</c:v>
                  </c:pt>
                  <c:pt idx="102">
                    <c:v>Q3</c:v>
                  </c:pt>
                  <c:pt idx="105">
                    <c:v>Q4</c:v>
                  </c:pt>
                  <c:pt idx="108">
                    <c:v>Q1</c:v>
                  </c:pt>
                  <c:pt idx="111">
                    <c:v>Q2</c:v>
                  </c:pt>
                  <c:pt idx="114">
                    <c:v>Q3</c:v>
                  </c:pt>
                  <c:pt idx="117">
                    <c:v>Q4</c:v>
                  </c:pt>
                  <c:pt idx="120">
                    <c:v>Q1</c:v>
                  </c:pt>
                  <c:pt idx="123">
                    <c:v>Q2</c:v>
                  </c:pt>
                  <c:pt idx="126">
                    <c:v>Q3</c:v>
                  </c:pt>
                  <c:pt idx="129">
                    <c:v>Q4</c:v>
                  </c:pt>
                </c:lvl>
                <c:lvl>
                  <c:pt idx="0">
                    <c:v>FY2011</c:v>
                  </c:pt>
                  <c:pt idx="12">
                    <c:v>FY2012</c:v>
                  </c:pt>
                  <c:pt idx="24">
                    <c:v>FY2013</c:v>
                  </c:pt>
                  <c:pt idx="36">
                    <c:v>FY2014</c:v>
                  </c:pt>
                  <c:pt idx="48">
                    <c:v>FY2015</c:v>
                  </c:pt>
                  <c:pt idx="60">
                    <c:v>FY2016</c:v>
                  </c:pt>
                  <c:pt idx="72">
                    <c:v>FY2017</c:v>
                  </c:pt>
                  <c:pt idx="84">
                    <c:v>FY2018</c:v>
                  </c:pt>
                  <c:pt idx="96">
                    <c:v>FY2019</c:v>
                  </c:pt>
                  <c:pt idx="108">
                    <c:v>FY2020</c:v>
                  </c:pt>
                  <c:pt idx="120">
                    <c:v>FY2021</c:v>
                  </c:pt>
                </c:lvl>
              </c:multiLvlStrCache>
            </c:multiLvlStrRef>
          </c:cat>
          <c:val>
            <c:numRef>
              <c:f>'MDBF Stats'!$R$5:$R$136</c:f>
              <c:numCache>
                <c:formatCode>_-* #,##0_-;\-* #,##0_-;_-* "-"??_-;_-@_-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40162.139240506331</c:v>
                </c:pt>
                <c:pt idx="4">
                  <c:v>43076.584415584417</c:v>
                </c:pt>
                <c:pt idx="5">
                  <c:v>43422.038961038961</c:v>
                </c:pt>
                <c:pt idx="6">
                  <c:v>45414.027397260274</c:v>
                </c:pt>
                <c:pt idx="7">
                  <c:v>50764.907692307694</c:v>
                </c:pt>
                <c:pt idx="8">
                  <c:v>47359.732394366198</c:v>
                </c:pt>
                <c:pt idx="9">
                  <c:v>51548.109375</c:v>
                </c:pt>
                <c:pt idx="10">
                  <c:v>49068.469696969696</c:v>
                </c:pt>
                <c:pt idx="11">
                  <c:v>46688.042857142857</c:v>
                </c:pt>
                <c:pt idx="12">
                  <c:v>46198.208333333336</c:v>
                </c:pt>
                <c:pt idx="13">
                  <c:v>43023.151898734177</c:v>
                </c:pt>
                <c:pt idx="14">
                  <c:v>46726.438356164384</c:v>
                </c:pt>
                <c:pt idx="15">
                  <c:v>42775.469135802472</c:v>
                </c:pt>
                <c:pt idx="16">
                  <c:v>39546.215909090912</c:v>
                </c:pt>
                <c:pt idx="17">
                  <c:v>42493.365853658535</c:v>
                </c:pt>
                <c:pt idx="18">
                  <c:v>41809.488095238092</c:v>
                </c:pt>
                <c:pt idx="19">
                  <c:v>42769.292682926833</c:v>
                </c:pt>
                <c:pt idx="20">
                  <c:v>45247.974358974359</c:v>
                </c:pt>
                <c:pt idx="21">
                  <c:v>50640.926470588238</c:v>
                </c:pt>
                <c:pt idx="22">
                  <c:v>57341.166666666664</c:v>
                </c:pt>
                <c:pt idx="23">
                  <c:v>58471.896551724138</c:v>
                </c:pt>
                <c:pt idx="24">
                  <c:v>58752.298245614038</c:v>
                </c:pt>
                <c:pt idx="25">
                  <c:v>60768.709090909091</c:v>
                </c:pt>
                <c:pt idx="26">
                  <c:v>63292.884615384617</c:v>
                </c:pt>
                <c:pt idx="27">
                  <c:v>54201.491803278688</c:v>
                </c:pt>
                <c:pt idx="28">
                  <c:v>53910.245901639348</c:v>
                </c:pt>
                <c:pt idx="29">
                  <c:v>50821.369230769233</c:v>
                </c:pt>
                <c:pt idx="30">
                  <c:v>53760.066666666666</c:v>
                </c:pt>
                <c:pt idx="31">
                  <c:v>54850.796610169491</c:v>
                </c:pt>
                <c:pt idx="32">
                  <c:v>51103.15625</c:v>
                </c:pt>
                <c:pt idx="33">
                  <c:v>52453.206349206346</c:v>
                </c:pt>
                <c:pt idx="34">
                  <c:v>48903.411764705881</c:v>
                </c:pt>
                <c:pt idx="35">
                  <c:v>52045.30158730159</c:v>
                </c:pt>
                <c:pt idx="36">
                  <c:v>50845.545454545456</c:v>
                </c:pt>
                <c:pt idx="37">
                  <c:v>55500.2</c:v>
                </c:pt>
                <c:pt idx="38">
                  <c:v>53522.885245901642</c:v>
                </c:pt>
                <c:pt idx="39">
                  <c:v>57367.929824561405</c:v>
                </c:pt>
                <c:pt idx="40">
                  <c:v>64902.5</c:v>
                </c:pt>
                <c:pt idx="41">
                  <c:v>62858.113207547169</c:v>
                </c:pt>
                <c:pt idx="42">
                  <c:v>57547.258620689652</c:v>
                </c:pt>
                <c:pt idx="43">
                  <c:v>54174.655737704918</c:v>
                </c:pt>
                <c:pt idx="44">
                  <c:v>54632.532258064515</c:v>
                </c:pt>
                <c:pt idx="45">
                  <c:v>52396.65625</c:v>
                </c:pt>
                <c:pt idx="46">
                  <c:v>54205.983870967742</c:v>
                </c:pt>
                <c:pt idx="47">
                  <c:v>55230.5</c:v>
                </c:pt>
                <c:pt idx="48">
                  <c:v>57110</c:v>
                </c:pt>
                <c:pt idx="49">
                  <c:v>58773.438596491229</c:v>
                </c:pt>
                <c:pt idx="50">
                  <c:v>70272.148936170212</c:v>
                </c:pt>
                <c:pt idx="51">
                  <c:v>71061.851063829788</c:v>
                </c:pt>
                <c:pt idx="52">
                  <c:v>59630.509090909094</c:v>
                </c:pt>
                <c:pt idx="53">
                  <c:v>53112.56451612903</c:v>
                </c:pt>
                <c:pt idx="54">
                  <c:v>49342.030303030304</c:v>
                </c:pt>
                <c:pt idx="55">
                  <c:v>46446.521739130432</c:v>
                </c:pt>
                <c:pt idx="56">
                  <c:v>40751.397435897437</c:v>
                </c:pt>
                <c:pt idx="57">
                  <c:v>41769.109589041094</c:v>
                </c:pt>
                <c:pt idx="58">
                  <c:v>45364.701492537315</c:v>
                </c:pt>
                <c:pt idx="59">
                  <c:v>47376.596774193546</c:v>
                </c:pt>
                <c:pt idx="60">
                  <c:v>51017.535714285717</c:v>
                </c:pt>
                <c:pt idx="61">
                  <c:v>50679.107142857145</c:v>
                </c:pt>
                <c:pt idx="62">
                  <c:v>53045.307692307695</c:v>
                </c:pt>
                <c:pt idx="63">
                  <c:v>55991.6</c:v>
                </c:pt>
                <c:pt idx="64">
                  <c:v>56319.1</c:v>
                </c:pt>
                <c:pt idx="65">
                  <c:v>59421.104166666664</c:v>
                </c:pt>
                <c:pt idx="66">
                  <c:v>70476.829268292684</c:v>
                </c:pt>
                <c:pt idx="67">
                  <c:v>69006.21428571429</c:v>
                </c:pt>
                <c:pt idx="68">
                  <c:v>76464.289473684214</c:v>
                </c:pt>
                <c:pt idx="69">
                  <c:v>61136.361702127659</c:v>
                </c:pt>
                <c:pt idx="70">
                  <c:v>61468.260869565216</c:v>
                </c:pt>
                <c:pt idx="71">
                  <c:v>69913.375</c:v>
                </c:pt>
                <c:pt idx="72">
                  <c:v>61805.37777777778</c:v>
                </c:pt>
                <c:pt idx="73">
                  <c:v>62166.866666666669</c:v>
                </c:pt>
                <c:pt idx="74">
                  <c:v>61666.195652173912</c:v>
                </c:pt>
                <c:pt idx="75">
                  <c:v>74014.769230769234</c:v>
                </c:pt>
                <c:pt idx="76">
                  <c:v>73187.487179487172</c:v>
                </c:pt>
                <c:pt idx="77">
                  <c:v>63019.38636363636</c:v>
                </c:pt>
                <c:pt idx="78">
                  <c:v>57826.413043478264</c:v>
                </c:pt>
                <c:pt idx="79">
                  <c:v>61283.051282051281</c:v>
                </c:pt>
                <c:pt idx="80">
                  <c:v>53945.170731707316</c:v>
                </c:pt>
                <c:pt idx="81">
                  <c:v>44270.760869565216</c:v>
                </c:pt>
                <c:pt idx="82">
                  <c:v>44337.533333333333</c:v>
                </c:pt>
                <c:pt idx="83">
                  <c:v>40061.660000000003</c:v>
                </c:pt>
                <c:pt idx="84">
                  <c:v>46436.093023255817</c:v>
                </c:pt>
                <c:pt idx="85">
                  <c:v>48412.840909090912</c:v>
                </c:pt>
                <c:pt idx="86">
                  <c:v>49363.63636363636</c:v>
                </c:pt>
                <c:pt idx="87">
                  <c:v>57165.820512820515</c:v>
                </c:pt>
                <c:pt idx="88">
                  <c:v>59020.710526315786</c:v>
                </c:pt>
                <c:pt idx="89">
                  <c:v>67345.878787878784</c:v>
                </c:pt>
                <c:pt idx="90">
                  <c:v>59622.34210526316</c:v>
                </c:pt>
                <c:pt idx="91">
                  <c:v>46087.897959183676</c:v>
                </c:pt>
                <c:pt idx="92">
                  <c:v>45334.18</c:v>
                </c:pt>
                <c:pt idx="93">
                  <c:v>46942.270833333336</c:v>
                </c:pt>
                <c:pt idx="94">
                  <c:v>46234.020408163262</c:v>
                </c:pt>
                <c:pt idx="95">
                  <c:v>43682.846153846156</c:v>
                </c:pt>
                <c:pt idx="96">
                  <c:v>44334.865384615383</c:v>
                </c:pt>
                <c:pt idx="97">
                  <c:v>51251.804347826088</c:v>
                </c:pt>
                <c:pt idx="98">
                  <c:v>54756.590909090912</c:v>
                </c:pt>
                <c:pt idx="99">
                  <c:v>54918.644444444442</c:v>
                </c:pt>
                <c:pt idx="100">
                  <c:v>54091.422222222223</c:v>
                </c:pt>
                <c:pt idx="101">
                  <c:v>55720.88636363636</c:v>
                </c:pt>
                <c:pt idx="102">
                  <c:v>54878.6</c:v>
                </c:pt>
                <c:pt idx="103">
                  <c:v>54893.37777777778</c:v>
                </c:pt>
                <c:pt idx="104">
                  <c:v>57070.604651162794</c:v>
                </c:pt>
                <c:pt idx="105">
                  <c:v>59714.7</c:v>
                </c:pt>
                <c:pt idx="106">
                  <c:v>47477.76470588235</c:v>
                </c:pt>
                <c:pt idx="107">
                  <c:v>40193.1</c:v>
                </c:pt>
                <c:pt idx="108">
                  <c:v>40098.389830508473</c:v>
                </c:pt>
                <c:pt idx="109">
                  <c:v>42689.945454545457</c:v>
                </c:pt>
                <c:pt idx="110">
                  <c:v>40561.068965517239</c:v>
                </c:pt>
                <c:pt idx="111">
                  <c:v>34386.34782608696</c:v>
                </c:pt>
                <c:pt idx="112">
                  <c:v>39085.916666666664</c:v>
                </c:pt>
                <c:pt idx="113">
                  <c:v>40923.368421052633</c:v>
                </c:pt>
                <c:pt idx="114">
                  <c:v>41764.839285714283</c:v>
                </c:pt>
                <c:pt idx="115">
                  <c:v>38790.85</c:v>
                </c:pt>
                <c:pt idx="116">
                  <c:v>36860.887096774197</c:v>
                </c:pt>
                <c:pt idx="117">
                  <c:v>42572.5</c:v>
                </c:pt>
                <c:pt idx="118">
                  <c:v>40776.705882352944</c:v>
                </c:pt>
                <c:pt idx="119">
                  <c:v>43231.375</c:v>
                </c:pt>
                <c:pt idx="120">
                  <c:v>42844.170212765959</c:v>
                </c:pt>
                <c:pt idx="121">
                  <c:v>47134.238095238092</c:v>
                </c:pt>
                <c:pt idx="122">
                  <c:v>47948.121951219509</c:v>
                </c:pt>
                <c:pt idx="123">
                  <c:v>44737.978723404252</c:v>
                </c:pt>
                <c:pt idx="124">
                  <c:v>50861.214285714283</c:v>
                </c:pt>
                <c:pt idx="125">
                  <c:v>61084.2</c:v>
                </c:pt>
                <c:pt idx="126">
                  <c:v>65397.333333333336</c:v>
                </c:pt>
                <c:pt idx="127">
                  <c:v>61980.685714285712</c:v>
                </c:pt>
                <c:pt idx="128">
                  <c:v>65841.617647058825</c:v>
                </c:pt>
                <c:pt idx="129">
                  <c:v>72954.633333333331</c:v>
                </c:pt>
                <c:pt idx="130">
                  <c:v>69876.419354838712</c:v>
                </c:pt>
                <c:pt idx="131">
                  <c:v>62367.941176470587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2-4999-A77A-F1F17E750824}"/>
            </c:ext>
          </c:extLst>
        </c:ser>
        <c:ser>
          <c:idx val="2"/>
          <c:order val="2"/>
          <c:tx>
            <c:strRef>
              <c:f>'MDBF Stats'!$S$2</c:f>
              <c:strCache>
                <c:ptCount val="1"/>
                <c:pt idx="0">
                  <c:v> DF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'MDBF Stats'!$A$5:$B$136</c:f>
              <c:multiLvlStrCache>
                <c:ptCount val="130"/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  <c:pt idx="24">
                    <c:v>Q1</c:v>
                  </c:pt>
                  <c:pt idx="27">
                    <c:v>Q2</c:v>
                  </c:pt>
                  <c:pt idx="30">
                    <c:v>Q3</c:v>
                  </c:pt>
                  <c:pt idx="33">
                    <c:v>Q4</c:v>
                  </c:pt>
                  <c:pt idx="36">
                    <c:v>Q1</c:v>
                  </c:pt>
                  <c:pt idx="39">
                    <c:v>Q2</c:v>
                  </c:pt>
                  <c:pt idx="42">
                    <c:v>Q3</c:v>
                  </c:pt>
                  <c:pt idx="45">
                    <c:v>Q4</c:v>
                  </c:pt>
                  <c:pt idx="48">
                    <c:v>Q1</c:v>
                  </c:pt>
                  <c:pt idx="51">
                    <c:v>Q2</c:v>
                  </c:pt>
                  <c:pt idx="54">
                    <c:v>Q3</c:v>
                  </c:pt>
                  <c:pt idx="57">
                    <c:v>Q4</c:v>
                  </c:pt>
                  <c:pt idx="60">
                    <c:v>Q1</c:v>
                  </c:pt>
                  <c:pt idx="63">
                    <c:v>Q2</c:v>
                  </c:pt>
                  <c:pt idx="66">
                    <c:v>Q3</c:v>
                  </c:pt>
                  <c:pt idx="69">
                    <c:v>Q4</c:v>
                  </c:pt>
                  <c:pt idx="72">
                    <c:v>Q1</c:v>
                  </c:pt>
                  <c:pt idx="75">
                    <c:v>Q2</c:v>
                  </c:pt>
                  <c:pt idx="78">
                    <c:v>Q3</c:v>
                  </c:pt>
                  <c:pt idx="81">
                    <c:v>Q4</c:v>
                  </c:pt>
                  <c:pt idx="84">
                    <c:v>Q1</c:v>
                  </c:pt>
                  <c:pt idx="87">
                    <c:v>Q2</c:v>
                  </c:pt>
                  <c:pt idx="90">
                    <c:v>Q3</c:v>
                  </c:pt>
                  <c:pt idx="93">
                    <c:v>Q4</c:v>
                  </c:pt>
                  <c:pt idx="96">
                    <c:v>Q1</c:v>
                  </c:pt>
                  <c:pt idx="99">
                    <c:v>Q2</c:v>
                  </c:pt>
                  <c:pt idx="102">
                    <c:v>Q3</c:v>
                  </c:pt>
                  <c:pt idx="105">
                    <c:v>Q4</c:v>
                  </c:pt>
                  <c:pt idx="108">
                    <c:v>Q1</c:v>
                  </c:pt>
                  <c:pt idx="111">
                    <c:v>Q2</c:v>
                  </c:pt>
                  <c:pt idx="114">
                    <c:v>Q3</c:v>
                  </c:pt>
                  <c:pt idx="117">
                    <c:v>Q4</c:v>
                  </c:pt>
                  <c:pt idx="120">
                    <c:v>Q1</c:v>
                  </c:pt>
                  <c:pt idx="123">
                    <c:v>Q2</c:v>
                  </c:pt>
                  <c:pt idx="126">
                    <c:v>Q3</c:v>
                  </c:pt>
                  <c:pt idx="129">
                    <c:v>Q4</c:v>
                  </c:pt>
                </c:lvl>
                <c:lvl>
                  <c:pt idx="0">
                    <c:v>FY2011</c:v>
                  </c:pt>
                  <c:pt idx="12">
                    <c:v>FY2012</c:v>
                  </c:pt>
                  <c:pt idx="24">
                    <c:v>FY2013</c:v>
                  </c:pt>
                  <c:pt idx="36">
                    <c:v>FY2014</c:v>
                  </c:pt>
                  <c:pt idx="48">
                    <c:v>FY2015</c:v>
                  </c:pt>
                  <c:pt idx="60">
                    <c:v>FY2016</c:v>
                  </c:pt>
                  <c:pt idx="72">
                    <c:v>FY2017</c:v>
                  </c:pt>
                  <c:pt idx="84">
                    <c:v>FY2018</c:v>
                  </c:pt>
                  <c:pt idx="96">
                    <c:v>FY2019</c:v>
                  </c:pt>
                  <c:pt idx="108">
                    <c:v>FY2020</c:v>
                  </c:pt>
                  <c:pt idx="120">
                    <c:v>FY2021</c:v>
                  </c:pt>
                </c:lvl>
              </c:multiLvlStrCache>
            </c:multiLvlStrRef>
          </c:cat>
          <c:val>
            <c:numRef>
              <c:f>'MDBF Stats'!$S$5:$S$136</c:f>
              <c:numCache>
                <c:formatCode>_-* #,##0_-;\-* #,##0_-;_-* "-"??_-;_-@_-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33875.76470588235</c:v>
                </c:pt>
                <c:pt idx="4">
                  <c:v>34692.530612244896</c:v>
                </c:pt>
                <c:pt idx="5">
                  <c:v>34000.244897959186</c:v>
                </c:pt>
                <c:pt idx="6">
                  <c:v>31927.274509803923</c:v>
                </c:pt>
                <c:pt idx="7">
                  <c:v>29263.037037037036</c:v>
                </c:pt>
                <c:pt idx="8">
                  <c:v>32727.479166666668</c:v>
                </c:pt>
                <c:pt idx="9">
                  <c:v>27588.545454545456</c:v>
                </c:pt>
                <c:pt idx="10">
                  <c:v>29882.5</c:v>
                </c:pt>
                <c:pt idx="11">
                  <c:v>33873.697674418603</c:v>
                </c:pt>
                <c:pt idx="12">
                  <c:v>37360.210526315786</c:v>
                </c:pt>
                <c:pt idx="13">
                  <c:v>38818.277777777781</c:v>
                </c:pt>
                <c:pt idx="14">
                  <c:v>36264.45945945946</c:v>
                </c:pt>
                <c:pt idx="15">
                  <c:v>42707.096774193546</c:v>
                </c:pt>
                <c:pt idx="16">
                  <c:v>39179.911764705881</c:v>
                </c:pt>
                <c:pt idx="17">
                  <c:v>34721.461538461539</c:v>
                </c:pt>
                <c:pt idx="18">
                  <c:v>32336.880952380954</c:v>
                </c:pt>
                <c:pt idx="19">
                  <c:v>31141.363636363636</c:v>
                </c:pt>
                <c:pt idx="20">
                  <c:v>25494.85185185185</c:v>
                </c:pt>
                <c:pt idx="21">
                  <c:v>23535.5</c:v>
                </c:pt>
                <c:pt idx="22">
                  <c:v>23741.293103448275</c:v>
                </c:pt>
                <c:pt idx="23">
                  <c:v>23216.813559322032</c:v>
                </c:pt>
                <c:pt idx="24">
                  <c:v>25069.672727272726</c:v>
                </c:pt>
                <c:pt idx="25">
                  <c:v>26843.51923076923</c:v>
                </c:pt>
                <c:pt idx="26">
                  <c:v>33275.142857142855</c:v>
                </c:pt>
                <c:pt idx="27">
                  <c:v>37559.179487179485</c:v>
                </c:pt>
                <c:pt idx="28">
                  <c:v>40076.08108108108</c:v>
                </c:pt>
                <c:pt idx="29">
                  <c:v>45506.090909090912</c:v>
                </c:pt>
                <c:pt idx="30">
                  <c:v>42969.666666666664</c:v>
                </c:pt>
                <c:pt idx="31">
                  <c:v>38676.175000000003</c:v>
                </c:pt>
                <c:pt idx="32">
                  <c:v>39716.699999999997</c:v>
                </c:pt>
                <c:pt idx="33">
                  <c:v>37062.095238095237</c:v>
                </c:pt>
                <c:pt idx="34">
                  <c:v>32221.1875</c:v>
                </c:pt>
                <c:pt idx="35">
                  <c:v>28755.923076923078</c:v>
                </c:pt>
                <c:pt idx="36">
                  <c:v>27422.622641509435</c:v>
                </c:pt>
                <c:pt idx="37">
                  <c:v>30640.59574468085</c:v>
                </c:pt>
                <c:pt idx="38">
                  <c:v>30219.195652173912</c:v>
                </c:pt>
                <c:pt idx="39">
                  <c:v>36252.368421052633</c:v>
                </c:pt>
                <c:pt idx="40">
                  <c:v>48194.142857142855</c:v>
                </c:pt>
                <c:pt idx="41">
                  <c:v>50361.962962962964</c:v>
                </c:pt>
                <c:pt idx="42">
                  <c:v>53816.160000000003</c:v>
                </c:pt>
                <c:pt idx="43">
                  <c:v>55771.125</c:v>
                </c:pt>
                <c:pt idx="44">
                  <c:v>44060.0625</c:v>
                </c:pt>
                <c:pt idx="45">
                  <c:v>39245.055555555555</c:v>
                </c:pt>
                <c:pt idx="46">
                  <c:v>35381.824999999997</c:v>
                </c:pt>
                <c:pt idx="47">
                  <c:v>41398.470588235294</c:v>
                </c:pt>
                <c:pt idx="48">
                  <c:v>42148.242424242424</c:v>
                </c:pt>
                <c:pt idx="49">
                  <c:v>43373.875</c:v>
                </c:pt>
                <c:pt idx="50">
                  <c:v>60336.954545454544</c:v>
                </c:pt>
                <c:pt idx="51">
                  <c:v>57595.086956521736</c:v>
                </c:pt>
                <c:pt idx="52">
                  <c:v>62280.904761904763</c:v>
                </c:pt>
                <c:pt idx="53">
                  <c:v>48556.629629629628</c:v>
                </c:pt>
                <c:pt idx="54">
                  <c:v>43653.451612903227</c:v>
                </c:pt>
                <c:pt idx="55">
                  <c:v>40901.030303030304</c:v>
                </c:pt>
                <c:pt idx="56">
                  <c:v>34992.594594594593</c:v>
                </c:pt>
                <c:pt idx="57">
                  <c:v>34747.638888888891</c:v>
                </c:pt>
                <c:pt idx="58">
                  <c:v>32549.54054054054</c:v>
                </c:pt>
                <c:pt idx="59">
                  <c:v>34916.63636363636</c:v>
                </c:pt>
                <c:pt idx="60">
                  <c:v>35636.800000000003</c:v>
                </c:pt>
                <c:pt idx="61">
                  <c:v>37611</c:v>
                </c:pt>
                <c:pt idx="62">
                  <c:v>40012.32</c:v>
                </c:pt>
                <c:pt idx="63">
                  <c:v>48032.142857142855</c:v>
                </c:pt>
                <c:pt idx="64">
                  <c:v>60072.117647058825</c:v>
                </c:pt>
                <c:pt idx="65">
                  <c:v>60606.411764705881</c:v>
                </c:pt>
                <c:pt idx="66">
                  <c:v>65471.25</c:v>
                </c:pt>
                <c:pt idx="67">
                  <c:v>66469.1875</c:v>
                </c:pt>
                <c:pt idx="68">
                  <c:v>83884</c:v>
                </c:pt>
                <c:pt idx="69">
                  <c:v>84022.076923076922</c:v>
                </c:pt>
                <c:pt idx="70">
                  <c:v>63996.117647058825</c:v>
                </c:pt>
                <c:pt idx="71">
                  <c:v>63551.823529411762</c:v>
                </c:pt>
                <c:pt idx="72">
                  <c:v>64247</c:v>
                </c:pt>
                <c:pt idx="73">
                  <c:v>56395.777777777781</c:v>
                </c:pt>
                <c:pt idx="74">
                  <c:v>46445.142857142855</c:v>
                </c:pt>
                <c:pt idx="75">
                  <c:v>43036.727272727272</c:v>
                </c:pt>
                <c:pt idx="76">
                  <c:v>48200.15789473684</c:v>
                </c:pt>
                <c:pt idx="77">
                  <c:v>53226.76470588235</c:v>
                </c:pt>
                <c:pt idx="78">
                  <c:v>46192.85</c:v>
                </c:pt>
                <c:pt idx="79">
                  <c:v>39865.545454545456</c:v>
                </c:pt>
                <c:pt idx="80">
                  <c:v>42663.666666666664</c:v>
                </c:pt>
                <c:pt idx="81">
                  <c:v>43780.15</c:v>
                </c:pt>
                <c:pt idx="82">
                  <c:v>38412.82608695652</c:v>
                </c:pt>
                <c:pt idx="83">
                  <c:v>38049.913043478264</c:v>
                </c:pt>
                <c:pt idx="84">
                  <c:v>43707.199999999997</c:v>
                </c:pt>
                <c:pt idx="85">
                  <c:v>65010.428571428572</c:v>
                </c:pt>
                <c:pt idx="86">
                  <c:v>60106.533333333333</c:v>
                </c:pt>
                <c:pt idx="87">
                  <c:v>51094.166666666664</c:v>
                </c:pt>
                <c:pt idx="88">
                  <c:v>63193.533333333333</c:v>
                </c:pt>
                <c:pt idx="89">
                  <c:v>66557.733333333337</c:v>
                </c:pt>
                <c:pt idx="90">
                  <c:v>55656.57894736842</c:v>
                </c:pt>
                <c:pt idx="91">
                  <c:v>44897.291666666664</c:v>
                </c:pt>
                <c:pt idx="92">
                  <c:v>52807.428571428572</c:v>
                </c:pt>
                <c:pt idx="93">
                  <c:v>60492</c:v>
                </c:pt>
                <c:pt idx="94">
                  <c:v>50713.208333333336</c:v>
                </c:pt>
                <c:pt idx="95">
                  <c:v>48649.32</c:v>
                </c:pt>
                <c:pt idx="96">
                  <c:v>52066.583333333336</c:v>
                </c:pt>
                <c:pt idx="97">
                  <c:v>64294.9</c:v>
                </c:pt>
                <c:pt idx="98">
                  <c:v>61595.619047619046</c:v>
                </c:pt>
                <c:pt idx="99">
                  <c:v>59117.045454545456</c:v>
                </c:pt>
                <c:pt idx="100">
                  <c:v>65598.421052631573</c:v>
                </c:pt>
                <c:pt idx="101">
                  <c:v>77174.4375</c:v>
                </c:pt>
                <c:pt idx="102">
                  <c:v>79531.733333333337</c:v>
                </c:pt>
                <c:pt idx="103">
                  <c:v>76512.600000000006</c:v>
                </c:pt>
                <c:pt idx="104">
                  <c:v>60445.631578947367</c:v>
                </c:pt>
                <c:pt idx="105">
                  <c:v>59545.210526315786</c:v>
                </c:pt>
                <c:pt idx="106">
                  <c:v>51043.818181818184</c:v>
                </c:pt>
                <c:pt idx="107">
                  <c:v>51437.090909090912</c:v>
                </c:pt>
                <c:pt idx="108">
                  <c:v>66461.588235294112</c:v>
                </c:pt>
                <c:pt idx="109">
                  <c:v>60950.684210526313</c:v>
                </c:pt>
                <c:pt idx="110">
                  <c:v>82507.78571428571</c:v>
                </c:pt>
                <c:pt idx="111">
                  <c:v>76528.066666666666</c:v>
                </c:pt>
                <c:pt idx="112">
                  <c:v>81627.428571428565</c:v>
                </c:pt>
                <c:pt idx="113">
                  <c:v>59325.73684210526</c:v>
                </c:pt>
                <c:pt idx="114">
                  <c:v>46246.833333333336</c:v>
                </c:pt>
                <c:pt idx="115">
                  <c:v>47192.782608695656</c:v>
                </c:pt>
                <c:pt idx="116">
                  <c:v>45389.625</c:v>
                </c:pt>
                <c:pt idx="117">
                  <c:v>45469.090909090912</c:v>
                </c:pt>
                <c:pt idx="118">
                  <c:v>47838.95</c:v>
                </c:pt>
                <c:pt idx="119">
                  <c:v>59215.0625</c:v>
                </c:pt>
                <c:pt idx="120">
                  <c:v>85938.909090909088</c:v>
                </c:pt>
                <c:pt idx="121">
                  <c:v>86227.454545454544</c:v>
                </c:pt>
                <c:pt idx="122">
                  <c:v>78648.333333333328</c:v>
                </c:pt>
                <c:pt idx="123">
                  <c:v>69618.133333333331</c:v>
                </c:pt>
                <c:pt idx="124">
                  <c:v>79689.78571428571</c:v>
                </c:pt>
                <c:pt idx="125">
                  <c:v>81488.071428571435</c:v>
                </c:pt>
                <c:pt idx="126">
                  <c:v>71383.875</c:v>
                </c:pt>
                <c:pt idx="127">
                  <c:v>54235.047619047618</c:v>
                </c:pt>
                <c:pt idx="128">
                  <c:v>51719.545454545456</c:v>
                </c:pt>
                <c:pt idx="129">
                  <c:v>58751.052631578947</c:v>
                </c:pt>
                <c:pt idx="130">
                  <c:v>53920.25</c:v>
                </c:pt>
                <c:pt idx="131">
                  <c:v>42950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32-4999-A77A-F1F17E750824}"/>
            </c:ext>
          </c:extLst>
        </c:ser>
        <c:ser>
          <c:idx val="3"/>
          <c:order val="3"/>
          <c:tx>
            <c:strRef>
              <c:f>'MDBF Stats'!$T$2</c:f>
              <c:strCache>
                <c:ptCount val="1"/>
                <c:pt idx="0">
                  <c:v> DC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'MDBF Stats'!$A$5:$B$136</c:f>
              <c:multiLvlStrCache>
                <c:ptCount val="130"/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  <c:pt idx="24">
                    <c:v>Q1</c:v>
                  </c:pt>
                  <c:pt idx="27">
                    <c:v>Q2</c:v>
                  </c:pt>
                  <c:pt idx="30">
                    <c:v>Q3</c:v>
                  </c:pt>
                  <c:pt idx="33">
                    <c:v>Q4</c:v>
                  </c:pt>
                  <c:pt idx="36">
                    <c:v>Q1</c:v>
                  </c:pt>
                  <c:pt idx="39">
                    <c:v>Q2</c:v>
                  </c:pt>
                  <c:pt idx="42">
                    <c:v>Q3</c:v>
                  </c:pt>
                  <c:pt idx="45">
                    <c:v>Q4</c:v>
                  </c:pt>
                  <c:pt idx="48">
                    <c:v>Q1</c:v>
                  </c:pt>
                  <c:pt idx="51">
                    <c:v>Q2</c:v>
                  </c:pt>
                  <c:pt idx="54">
                    <c:v>Q3</c:v>
                  </c:pt>
                  <c:pt idx="57">
                    <c:v>Q4</c:v>
                  </c:pt>
                  <c:pt idx="60">
                    <c:v>Q1</c:v>
                  </c:pt>
                  <c:pt idx="63">
                    <c:v>Q2</c:v>
                  </c:pt>
                  <c:pt idx="66">
                    <c:v>Q3</c:v>
                  </c:pt>
                  <c:pt idx="69">
                    <c:v>Q4</c:v>
                  </c:pt>
                  <c:pt idx="72">
                    <c:v>Q1</c:v>
                  </c:pt>
                  <c:pt idx="75">
                    <c:v>Q2</c:v>
                  </c:pt>
                  <c:pt idx="78">
                    <c:v>Q3</c:v>
                  </c:pt>
                  <c:pt idx="81">
                    <c:v>Q4</c:v>
                  </c:pt>
                  <c:pt idx="84">
                    <c:v>Q1</c:v>
                  </c:pt>
                  <c:pt idx="87">
                    <c:v>Q2</c:v>
                  </c:pt>
                  <c:pt idx="90">
                    <c:v>Q3</c:v>
                  </c:pt>
                  <c:pt idx="93">
                    <c:v>Q4</c:v>
                  </c:pt>
                  <c:pt idx="96">
                    <c:v>Q1</c:v>
                  </c:pt>
                  <c:pt idx="99">
                    <c:v>Q2</c:v>
                  </c:pt>
                  <c:pt idx="102">
                    <c:v>Q3</c:v>
                  </c:pt>
                  <c:pt idx="105">
                    <c:v>Q4</c:v>
                  </c:pt>
                  <c:pt idx="108">
                    <c:v>Q1</c:v>
                  </c:pt>
                  <c:pt idx="111">
                    <c:v>Q2</c:v>
                  </c:pt>
                  <c:pt idx="114">
                    <c:v>Q3</c:v>
                  </c:pt>
                  <c:pt idx="117">
                    <c:v>Q4</c:v>
                  </c:pt>
                  <c:pt idx="120">
                    <c:v>Q1</c:v>
                  </c:pt>
                  <c:pt idx="123">
                    <c:v>Q2</c:v>
                  </c:pt>
                  <c:pt idx="126">
                    <c:v>Q3</c:v>
                  </c:pt>
                  <c:pt idx="129">
                    <c:v>Q4</c:v>
                  </c:pt>
                </c:lvl>
                <c:lvl>
                  <c:pt idx="0">
                    <c:v>FY2011</c:v>
                  </c:pt>
                  <c:pt idx="12">
                    <c:v>FY2012</c:v>
                  </c:pt>
                  <c:pt idx="24">
                    <c:v>FY2013</c:v>
                  </c:pt>
                  <c:pt idx="36">
                    <c:v>FY2014</c:v>
                  </c:pt>
                  <c:pt idx="48">
                    <c:v>FY2015</c:v>
                  </c:pt>
                  <c:pt idx="60">
                    <c:v>FY2016</c:v>
                  </c:pt>
                  <c:pt idx="72">
                    <c:v>FY2017</c:v>
                  </c:pt>
                  <c:pt idx="84">
                    <c:v>FY2018</c:v>
                  </c:pt>
                  <c:pt idx="96">
                    <c:v>FY2019</c:v>
                  </c:pt>
                  <c:pt idx="108">
                    <c:v>FY2020</c:v>
                  </c:pt>
                  <c:pt idx="120">
                    <c:v>FY2021</c:v>
                  </c:pt>
                </c:lvl>
              </c:multiLvlStrCache>
            </c:multiLvlStrRef>
          </c:cat>
          <c:val>
            <c:numRef>
              <c:f>'MDBF Stats'!$T$5:$T$136</c:f>
              <c:numCache>
                <c:formatCode>_-* #,##0_-;\-* #,##0_-;_-* "-"??_-;_-@_-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53191.444444444445</c:v>
                </c:pt>
                <c:pt idx="4">
                  <c:v>47295.711538461539</c:v>
                </c:pt>
                <c:pt idx="5">
                  <c:v>47847.269230769234</c:v>
                </c:pt>
                <c:pt idx="6">
                  <c:v>43220.175438596489</c:v>
                </c:pt>
                <c:pt idx="7">
                  <c:v>44272.072727272731</c:v>
                </c:pt>
                <c:pt idx="8">
                  <c:v>41356.593220338982</c:v>
                </c:pt>
                <c:pt idx="9">
                  <c:v>43279.472727272725</c:v>
                </c:pt>
                <c:pt idx="10">
                  <c:v>45903</c:v>
                </c:pt>
                <c:pt idx="11">
                  <c:v>53251.023809523809</c:v>
                </c:pt>
                <c:pt idx="12">
                  <c:v>60674</c:v>
                </c:pt>
                <c:pt idx="13">
                  <c:v>63215.138888888891</c:v>
                </c:pt>
                <c:pt idx="14">
                  <c:v>71748.71875</c:v>
                </c:pt>
                <c:pt idx="15">
                  <c:v>77568.866666666669</c:v>
                </c:pt>
                <c:pt idx="16">
                  <c:v>71302.393939393936</c:v>
                </c:pt>
                <c:pt idx="17">
                  <c:v>55831.325581395351</c:v>
                </c:pt>
                <c:pt idx="18">
                  <c:v>46399.019230769234</c:v>
                </c:pt>
                <c:pt idx="19">
                  <c:v>49941.65306122449</c:v>
                </c:pt>
                <c:pt idx="20">
                  <c:v>45301.490909090906</c:v>
                </c:pt>
                <c:pt idx="21">
                  <c:v>50185.4</c:v>
                </c:pt>
                <c:pt idx="22">
                  <c:v>52721</c:v>
                </c:pt>
                <c:pt idx="23">
                  <c:v>59712.571428571428</c:v>
                </c:pt>
                <c:pt idx="24">
                  <c:v>73225.647058823524</c:v>
                </c:pt>
                <c:pt idx="25">
                  <c:v>68167.416666666672</c:v>
                </c:pt>
                <c:pt idx="26">
                  <c:v>68296.2</c:v>
                </c:pt>
                <c:pt idx="27">
                  <c:v>63567.947368421053</c:v>
                </c:pt>
                <c:pt idx="28">
                  <c:v>63172</c:v>
                </c:pt>
                <c:pt idx="29">
                  <c:v>65935.805555555562</c:v>
                </c:pt>
                <c:pt idx="30">
                  <c:v>73463.25</c:v>
                </c:pt>
                <c:pt idx="31">
                  <c:v>67741.117647058825</c:v>
                </c:pt>
                <c:pt idx="32">
                  <c:v>72651.516129032258</c:v>
                </c:pt>
                <c:pt idx="33">
                  <c:v>74462.275862068971</c:v>
                </c:pt>
                <c:pt idx="34">
                  <c:v>78150.037037037036</c:v>
                </c:pt>
                <c:pt idx="35">
                  <c:v>70976.68965517242</c:v>
                </c:pt>
                <c:pt idx="36">
                  <c:v>66333.806451612909</c:v>
                </c:pt>
                <c:pt idx="37">
                  <c:v>74182.78571428571</c:v>
                </c:pt>
                <c:pt idx="38">
                  <c:v>75421.821428571435</c:v>
                </c:pt>
                <c:pt idx="39">
                  <c:v>68534.193548387091</c:v>
                </c:pt>
                <c:pt idx="40">
                  <c:v>66853.709677419349</c:v>
                </c:pt>
                <c:pt idx="41">
                  <c:v>70643.827586206899</c:v>
                </c:pt>
                <c:pt idx="42">
                  <c:v>59952.78787878788</c:v>
                </c:pt>
                <c:pt idx="43">
                  <c:v>62633.966666666667</c:v>
                </c:pt>
                <c:pt idx="44">
                  <c:v>54740.228571428568</c:v>
                </c:pt>
                <c:pt idx="45">
                  <c:v>62461.870967741932</c:v>
                </c:pt>
                <c:pt idx="46">
                  <c:v>51098.179487179485</c:v>
                </c:pt>
                <c:pt idx="47">
                  <c:v>51550.282051282054</c:v>
                </c:pt>
                <c:pt idx="48">
                  <c:v>62986.125</c:v>
                </c:pt>
                <c:pt idx="49">
                  <c:v>56184.111111111109</c:v>
                </c:pt>
                <c:pt idx="50">
                  <c:v>67591.5</c:v>
                </c:pt>
                <c:pt idx="51">
                  <c:v>55738.696969696968</c:v>
                </c:pt>
                <c:pt idx="52">
                  <c:v>67586.692307692312</c:v>
                </c:pt>
                <c:pt idx="53">
                  <c:v>57608.666666666664</c:v>
                </c:pt>
                <c:pt idx="54">
                  <c:v>44518.026315789473</c:v>
                </c:pt>
                <c:pt idx="55">
                  <c:v>37861.022727272728</c:v>
                </c:pt>
                <c:pt idx="56">
                  <c:v>33363.34693877551</c:v>
                </c:pt>
                <c:pt idx="57">
                  <c:v>33512.304347826088</c:v>
                </c:pt>
                <c:pt idx="58">
                  <c:v>31954.170212765959</c:v>
                </c:pt>
                <c:pt idx="59">
                  <c:v>34160.690476190473</c:v>
                </c:pt>
                <c:pt idx="60">
                  <c:v>40488.485714285714</c:v>
                </c:pt>
                <c:pt idx="61">
                  <c:v>48310.5</c:v>
                </c:pt>
                <c:pt idx="62">
                  <c:v>47493.962962962964</c:v>
                </c:pt>
                <c:pt idx="63">
                  <c:v>54219.5</c:v>
                </c:pt>
                <c:pt idx="64">
                  <c:v>80869.125</c:v>
                </c:pt>
                <c:pt idx="65">
                  <c:v>66594.8</c:v>
                </c:pt>
                <c:pt idx="66">
                  <c:v>68995.578947368427</c:v>
                </c:pt>
                <c:pt idx="67">
                  <c:v>64862.904761904763</c:v>
                </c:pt>
                <c:pt idx="68">
                  <c:v>87627.5625</c:v>
                </c:pt>
                <c:pt idx="69">
                  <c:v>76529.333333333328</c:v>
                </c:pt>
                <c:pt idx="70">
                  <c:v>66888.100000000006</c:v>
                </c:pt>
                <c:pt idx="71">
                  <c:v>80313.125</c:v>
                </c:pt>
                <c:pt idx="72">
                  <c:v>69496.944444444438</c:v>
                </c:pt>
                <c:pt idx="73">
                  <c:v>70773.941176470587</c:v>
                </c:pt>
                <c:pt idx="74">
                  <c:v>72711.5</c:v>
                </c:pt>
                <c:pt idx="75">
                  <c:v>69261.125</c:v>
                </c:pt>
                <c:pt idx="76">
                  <c:v>66827.25</c:v>
                </c:pt>
                <c:pt idx="77">
                  <c:v>68378</c:v>
                </c:pt>
                <c:pt idx="78">
                  <c:v>75957.846153846156</c:v>
                </c:pt>
                <c:pt idx="79">
                  <c:v>91802.8</c:v>
                </c:pt>
                <c:pt idx="80">
                  <c:v>69355.5</c:v>
                </c:pt>
                <c:pt idx="81">
                  <c:v>92834.125</c:v>
                </c:pt>
                <c:pt idx="82">
                  <c:v>97231.571428571435</c:v>
                </c:pt>
                <c:pt idx="83">
                  <c:v>88122.28571428571</c:v>
                </c:pt>
                <c:pt idx="84">
                  <c:v>74093.28571428571</c:v>
                </c:pt>
                <c:pt idx="85">
                  <c:v>80596.833333333328</c:v>
                </c:pt>
                <c:pt idx="86">
                  <c:v>90001.600000000006</c:v>
                </c:pt>
                <c:pt idx="87">
                  <c:v>67649.71428571429</c:v>
                </c:pt>
                <c:pt idx="88">
                  <c:v>53983.222222222219</c:v>
                </c:pt>
                <c:pt idx="89">
                  <c:v>64155.25</c:v>
                </c:pt>
                <c:pt idx="90">
                  <c:v>72146.875</c:v>
                </c:pt>
                <c:pt idx="91">
                  <c:v>66578.888888888891</c:v>
                </c:pt>
                <c:pt idx="92">
                  <c:v>78455.125</c:v>
                </c:pt>
                <c:pt idx="93">
                  <c:v>88336</c:v>
                </c:pt>
                <c:pt idx="94">
                  <c:v>123683.2</c:v>
                </c:pt>
                <c:pt idx="95">
                  <c:v>99925.166666666672</c:v>
                </c:pt>
                <c:pt idx="96">
                  <c:v>93635.666666666672</c:v>
                </c:pt>
                <c:pt idx="97">
                  <c:v>79076.428571428565</c:v>
                </c:pt>
                <c:pt idx="98">
                  <c:v>76356.428571428565</c:v>
                </c:pt>
                <c:pt idx="99">
                  <c:v>77492.28571428571</c:v>
                </c:pt>
                <c:pt idx="100">
                  <c:v>59717.444444444445</c:v>
                </c:pt>
                <c:pt idx="101">
                  <c:v>35744.625</c:v>
                </c:pt>
                <c:pt idx="102">
                  <c:v>31727.473684210527</c:v>
                </c:pt>
                <c:pt idx="103">
                  <c:v>27215.954545454544</c:v>
                </c:pt>
                <c:pt idx="104">
                  <c:v>25000.458333333332</c:v>
                </c:pt>
                <c:pt idx="105">
                  <c:v>23842.875</c:v>
                </c:pt>
                <c:pt idx="106">
                  <c:v>22318.916666666668</c:v>
                </c:pt>
                <c:pt idx="107">
                  <c:v>28996.470588235294</c:v>
                </c:pt>
                <c:pt idx="108">
                  <c:v>32403.599999999999</c:v>
                </c:pt>
                <c:pt idx="109">
                  <c:v>36895.230769230766</c:v>
                </c:pt>
                <c:pt idx="110">
                  <c:v>37052.384615384617</c:v>
                </c:pt>
                <c:pt idx="111">
                  <c:v>39799.230769230766</c:v>
                </c:pt>
                <c:pt idx="112">
                  <c:v>49187.181818181816</c:v>
                </c:pt>
                <c:pt idx="113">
                  <c:v>54813.1</c:v>
                </c:pt>
                <c:pt idx="114">
                  <c:v>67317.25</c:v>
                </c:pt>
                <c:pt idx="115">
                  <c:v>57521.222222222219</c:v>
                </c:pt>
                <c:pt idx="116">
                  <c:v>67736.571428571435</c:v>
                </c:pt>
                <c:pt idx="117">
                  <c:v>65700.833333333328</c:v>
                </c:pt>
                <c:pt idx="118">
                  <c:v>70162.8</c:v>
                </c:pt>
                <c:pt idx="119">
                  <c:v>61236.4</c:v>
                </c:pt>
                <c:pt idx="120">
                  <c:v>40850.166666666664</c:v>
                </c:pt>
                <c:pt idx="121">
                  <c:v>68596.333333333328</c:v>
                </c:pt>
                <c:pt idx="122">
                  <c:v>93316</c:v>
                </c:pt>
                <c:pt idx="123">
                  <c:v>62409.666666666664</c:v>
                </c:pt>
                <c:pt idx="124">
                  <c:v>53125.666666666664</c:v>
                </c:pt>
                <c:pt idx="125">
                  <c:v>54472.333333333336</c:v>
                </c:pt>
                <c:pt idx="126">
                  <c:v>89509.5</c:v>
                </c:pt>
                <c:pt idx="127">
                  <c:v>99262</c:v>
                </c:pt>
                <c:pt idx="128">
                  <c:v>102156.5</c:v>
                </c:pt>
                <c:pt idx="129">
                  <c:v>223793</c:v>
                </c:pt>
                <c:pt idx="130">
                  <c:v>248169</c:v>
                </c:pt>
                <c:pt idx="131">
                  <c:v>122148.5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32-4999-A77A-F1F17E750824}"/>
            </c:ext>
          </c:extLst>
        </c:ser>
        <c:ser>
          <c:idx val="4"/>
          <c:order val="4"/>
          <c:tx>
            <c:strRef>
              <c:f>'MDBF Stats'!$U$2</c:f>
              <c:strCache>
                <c:ptCount val="1"/>
                <c:pt idx="0">
                  <c:v> EF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'MDBF Stats'!$A$5:$B$136</c:f>
              <c:multiLvlStrCache>
                <c:ptCount val="130"/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Q1</c:v>
                  </c:pt>
                  <c:pt idx="15">
                    <c:v>Q2</c:v>
                  </c:pt>
                  <c:pt idx="18">
                    <c:v>Q3</c:v>
                  </c:pt>
                  <c:pt idx="21">
                    <c:v>Q4</c:v>
                  </c:pt>
                  <c:pt idx="24">
                    <c:v>Q1</c:v>
                  </c:pt>
                  <c:pt idx="27">
                    <c:v>Q2</c:v>
                  </c:pt>
                  <c:pt idx="30">
                    <c:v>Q3</c:v>
                  </c:pt>
                  <c:pt idx="33">
                    <c:v>Q4</c:v>
                  </c:pt>
                  <c:pt idx="36">
                    <c:v>Q1</c:v>
                  </c:pt>
                  <c:pt idx="39">
                    <c:v>Q2</c:v>
                  </c:pt>
                  <c:pt idx="42">
                    <c:v>Q3</c:v>
                  </c:pt>
                  <c:pt idx="45">
                    <c:v>Q4</c:v>
                  </c:pt>
                  <c:pt idx="48">
                    <c:v>Q1</c:v>
                  </c:pt>
                  <c:pt idx="51">
                    <c:v>Q2</c:v>
                  </c:pt>
                  <c:pt idx="54">
                    <c:v>Q3</c:v>
                  </c:pt>
                  <c:pt idx="57">
                    <c:v>Q4</c:v>
                  </c:pt>
                  <c:pt idx="60">
                    <c:v>Q1</c:v>
                  </c:pt>
                  <c:pt idx="63">
                    <c:v>Q2</c:v>
                  </c:pt>
                  <c:pt idx="66">
                    <c:v>Q3</c:v>
                  </c:pt>
                  <c:pt idx="69">
                    <c:v>Q4</c:v>
                  </c:pt>
                  <c:pt idx="72">
                    <c:v>Q1</c:v>
                  </c:pt>
                  <c:pt idx="75">
                    <c:v>Q2</c:v>
                  </c:pt>
                  <c:pt idx="78">
                    <c:v>Q3</c:v>
                  </c:pt>
                  <c:pt idx="81">
                    <c:v>Q4</c:v>
                  </c:pt>
                  <c:pt idx="84">
                    <c:v>Q1</c:v>
                  </c:pt>
                  <c:pt idx="87">
                    <c:v>Q2</c:v>
                  </c:pt>
                  <c:pt idx="90">
                    <c:v>Q3</c:v>
                  </c:pt>
                  <c:pt idx="93">
                    <c:v>Q4</c:v>
                  </c:pt>
                  <c:pt idx="96">
                    <c:v>Q1</c:v>
                  </c:pt>
                  <c:pt idx="99">
                    <c:v>Q2</c:v>
                  </c:pt>
                  <c:pt idx="102">
                    <c:v>Q3</c:v>
                  </c:pt>
                  <c:pt idx="105">
                    <c:v>Q4</c:v>
                  </c:pt>
                  <c:pt idx="108">
                    <c:v>Q1</c:v>
                  </c:pt>
                  <c:pt idx="111">
                    <c:v>Q2</c:v>
                  </c:pt>
                  <c:pt idx="114">
                    <c:v>Q3</c:v>
                  </c:pt>
                  <c:pt idx="117">
                    <c:v>Q4</c:v>
                  </c:pt>
                  <c:pt idx="120">
                    <c:v>Q1</c:v>
                  </c:pt>
                  <c:pt idx="123">
                    <c:v>Q2</c:v>
                  </c:pt>
                  <c:pt idx="126">
                    <c:v>Q3</c:v>
                  </c:pt>
                  <c:pt idx="129">
                    <c:v>Q4</c:v>
                  </c:pt>
                </c:lvl>
                <c:lvl>
                  <c:pt idx="0">
                    <c:v>FY2011</c:v>
                  </c:pt>
                  <c:pt idx="12">
                    <c:v>FY2012</c:v>
                  </c:pt>
                  <c:pt idx="24">
                    <c:v>FY2013</c:v>
                  </c:pt>
                  <c:pt idx="36">
                    <c:v>FY2014</c:v>
                  </c:pt>
                  <c:pt idx="48">
                    <c:v>FY2015</c:v>
                  </c:pt>
                  <c:pt idx="60">
                    <c:v>FY2016</c:v>
                  </c:pt>
                  <c:pt idx="72">
                    <c:v>FY2017</c:v>
                  </c:pt>
                  <c:pt idx="84">
                    <c:v>FY2018</c:v>
                  </c:pt>
                  <c:pt idx="96">
                    <c:v>FY2019</c:v>
                  </c:pt>
                  <c:pt idx="108">
                    <c:v>FY2020</c:v>
                  </c:pt>
                  <c:pt idx="120">
                    <c:v>FY2021</c:v>
                  </c:pt>
                </c:lvl>
              </c:multiLvlStrCache>
            </c:multiLvlStrRef>
          </c:cat>
          <c:val>
            <c:numRef>
              <c:f>'MDBF Stats'!$U$5:$U$136</c:f>
              <c:numCache>
                <c:formatCode>_-* #,##0_-;\-* #,##0_-;_-* "-"??_-;_-@_-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31347.323529411766</c:v>
                </c:pt>
                <c:pt idx="4">
                  <c:v>26567.785714285714</c:v>
                </c:pt>
                <c:pt idx="5">
                  <c:v>23282.86</c:v>
                </c:pt>
                <c:pt idx="6">
                  <c:v>21964.307692307691</c:v>
                </c:pt>
                <c:pt idx="7">
                  <c:v>21636.111111111109</c:v>
                </c:pt>
                <c:pt idx="8">
                  <c:v>23634.75</c:v>
                </c:pt>
                <c:pt idx="9">
                  <c:v>25684.979166666668</c:v>
                </c:pt>
                <c:pt idx="10">
                  <c:v>30749.174999999999</c:v>
                </c:pt>
                <c:pt idx="11">
                  <c:v>34239.833333333336</c:v>
                </c:pt>
                <c:pt idx="12">
                  <c:v>33817.552631578947</c:v>
                </c:pt>
                <c:pt idx="13">
                  <c:v>33582.5</c:v>
                </c:pt>
                <c:pt idx="14">
                  <c:v>26656.680851063829</c:v>
                </c:pt>
                <c:pt idx="15">
                  <c:v>23116.018181818181</c:v>
                </c:pt>
                <c:pt idx="16">
                  <c:v>22785.684210526317</c:v>
                </c:pt>
                <c:pt idx="17">
                  <c:v>22471.96551724138</c:v>
                </c:pt>
                <c:pt idx="18">
                  <c:v>22372.431034482757</c:v>
                </c:pt>
                <c:pt idx="19">
                  <c:v>22913.333333333332</c:v>
                </c:pt>
                <c:pt idx="20">
                  <c:v>24733.301886792451</c:v>
                </c:pt>
                <c:pt idx="21">
                  <c:v>28131.065217391304</c:v>
                </c:pt>
                <c:pt idx="22">
                  <c:v>26059.612244897959</c:v>
                </c:pt>
                <c:pt idx="23">
                  <c:v>26180.5625</c:v>
                </c:pt>
                <c:pt idx="24">
                  <c:v>26574.702127659573</c:v>
                </c:pt>
                <c:pt idx="25">
                  <c:v>27267.021739130436</c:v>
                </c:pt>
                <c:pt idx="26">
                  <c:v>29739.309523809523</c:v>
                </c:pt>
                <c:pt idx="27">
                  <c:v>29235.295454545456</c:v>
                </c:pt>
                <c:pt idx="28">
                  <c:v>29364.204545454544</c:v>
                </c:pt>
                <c:pt idx="29">
                  <c:v>33623.743589743586</c:v>
                </c:pt>
                <c:pt idx="30">
                  <c:v>33345.175000000003</c:v>
                </c:pt>
                <c:pt idx="31">
                  <c:v>33206.775000000001</c:v>
                </c:pt>
                <c:pt idx="32">
                  <c:v>30024.909090909092</c:v>
                </c:pt>
                <c:pt idx="33">
                  <c:v>27788.08695652174</c:v>
                </c:pt>
                <c:pt idx="34">
                  <c:v>27799.200000000001</c:v>
                </c:pt>
                <c:pt idx="35">
                  <c:v>26647.41304347826</c:v>
                </c:pt>
                <c:pt idx="36">
                  <c:v>29641.756097560974</c:v>
                </c:pt>
                <c:pt idx="37">
                  <c:v>32104.684210526317</c:v>
                </c:pt>
                <c:pt idx="38">
                  <c:v>34546.857142857145</c:v>
                </c:pt>
                <c:pt idx="39">
                  <c:v>40847.76666666667</c:v>
                </c:pt>
                <c:pt idx="40">
                  <c:v>44199.857142857145</c:v>
                </c:pt>
                <c:pt idx="41">
                  <c:v>44010.25</c:v>
                </c:pt>
                <c:pt idx="42">
                  <c:v>43797.464285714283</c:v>
                </c:pt>
                <c:pt idx="43">
                  <c:v>32856.111111111109</c:v>
                </c:pt>
                <c:pt idx="44">
                  <c:v>28445.170731707316</c:v>
                </c:pt>
                <c:pt idx="45">
                  <c:v>26685.904761904763</c:v>
                </c:pt>
                <c:pt idx="46">
                  <c:v>27942.102564102563</c:v>
                </c:pt>
                <c:pt idx="47">
                  <c:v>27398.625</c:v>
                </c:pt>
                <c:pt idx="48">
                  <c:v>25827.720930232557</c:v>
                </c:pt>
                <c:pt idx="49">
                  <c:v>33441.941176470587</c:v>
                </c:pt>
                <c:pt idx="50">
                  <c:v>35917.6875</c:v>
                </c:pt>
                <c:pt idx="51">
                  <c:v>33102</c:v>
                </c:pt>
                <c:pt idx="52">
                  <c:v>28391.690476190477</c:v>
                </c:pt>
                <c:pt idx="53">
                  <c:v>27111.840909090908</c:v>
                </c:pt>
                <c:pt idx="54">
                  <c:v>20754.290909090909</c:v>
                </c:pt>
                <c:pt idx="55">
                  <c:v>14739.527027027027</c:v>
                </c:pt>
                <c:pt idx="56">
                  <c:v>12808.845238095239</c:v>
                </c:pt>
                <c:pt idx="57">
                  <c:v>11564.955056179775</c:v>
                </c:pt>
                <c:pt idx="58">
                  <c:v>10392.082474226803</c:v>
                </c:pt>
                <c:pt idx="59">
                  <c:v>9678.939393939394</c:v>
                </c:pt>
                <c:pt idx="60">
                  <c:v>11241.630952380952</c:v>
                </c:pt>
                <c:pt idx="61">
                  <c:v>13155.75</c:v>
                </c:pt>
                <c:pt idx="62">
                  <c:v>16005.64</c:v>
                </c:pt>
                <c:pt idx="63">
                  <c:v>19355.309523809523</c:v>
                </c:pt>
                <c:pt idx="64">
                  <c:v>28717.678571428572</c:v>
                </c:pt>
                <c:pt idx="65">
                  <c:v>30946.76923076923</c:v>
                </c:pt>
                <c:pt idx="66">
                  <c:v>26135.033333333333</c:v>
                </c:pt>
                <c:pt idx="67">
                  <c:v>21114.121951219513</c:v>
                </c:pt>
                <c:pt idx="68">
                  <c:v>20506.666666666668</c:v>
                </c:pt>
                <c:pt idx="69">
                  <c:v>21239.846153846152</c:v>
                </c:pt>
                <c:pt idx="70">
                  <c:v>18720.75</c:v>
                </c:pt>
                <c:pt idx="71">
                  <c:v>20394.95</c:v>
                </c:pt>
                <c:pt idx="72">
                  <c:v>21044.897435897437</c:v>
                </c:pt>
                <c:pt idx="73">
                  <c:v>22983.222222222223</c:v>
                </c:pt>
                <c:pt idx="74">
                  <c:v>23823.764705882353</c:v>
                </c:pt>
                <c:pt idx="75">
                  <c:v>23666.454545454544</c:v>
                </c:pt>
                <c:pt idx="76">
                  <c:v>30076.560000000001</c:v>
                </c:pt>
                <c:pt idx="77">
                  <c:v>28270.04</c:v>
                </c:pt>
                <c:pt idx="78">
                  <c:v>25584.923076923078</c:v>
                </c:pt>
                <c:pt idx="79">
                  <c:v>29943.904761904763</c:v>
                </c:pt>
                <c:pt idx="80">
                  <c:v>29430.333333333332</c:v>
                </c:pt>
                <c:pt idx="81">
                  <c:v>29930.65</c:v>
                </c:pt>
                <c:pt idx="82">
                  <c:v>28745.15</c:v>
                </c:pt>
                <c:pt idx="83">
                  <c:v>30082.15</c:v>
                </c:pt>
                <c:pt idx="84">
                  <c:v>37616.375</c:v>
                </c:pt>
                <c:pt idx="85">
                  <c:v>36338.705882352944</c:v>
                </c:pt>
                <c:pt idx="86">
                  <c:v>36790.1875</c:v>
                </c:pt>
                <c:pt idx="87">
                  <c:v>36357.5</c:v>
                </c:pt>
                <c:pt idx="88">
                  <c:v>32587.055555555555</c:v>
                </c:pt>
                <c:pt idx="89">
                  <c:v>28006.5</c:v>
                </c:pt>
                <c:pt idx="90">
                  <c:v>22565.625</c:v>
                </c:pt>
                <c:pt idx="91">
                  <c:v>17799.571428571428</c:v>
                </c:pt>
                <c:pt idx="92">
                  <c:v>15102.21875</c:v>
                </c:pt>
                <c:pt idx="93">
                  <c:v>13239.545454545454</c:v>
                </c:pt>
                <c:pt idx="94">
                  <c:v>13896.655172413793</c:v>
                </c:pt>
                <c:pt idx="95">
                  <c:v>15526.64</c:v>
                </c:pt>
                <c:pt idx="96">
                  <c:v>19816.05</c:v>
                </c:pt>
                <c:pt idx="97">
                  <c:v>33283.5</c:v>
                </c:pt>
                <c:pt idx="98">
                  <c:v>82809</c:v>
                </c:pt>
                <c:pt idx="99">
                  <c:v>92532.6</c:v>
                </c:pt>
                <c:pt idx="100">
                  <c:v>59906.25</c:v>
                </c:pt>
                <c:pt idx="101">
                  <c:v>59309.5</c:v>
                </c:pt>
                <c:pt idx="102">
                  <c:v>36048.153846153844</c:v>
                </c:pt>
                <c:pt idx="103">
                  <c:v>26057.222222222223</c:v>
                </c:pt>
                <c:pt idx="104">
                  <c:v>24072.842105263157</c:v>
                </c:pt>
                <c:pt idx="105">
                  <c:v>27299.3125</c:v>
                </c:pt>
                <c:pt idx="106">
                  <c:v>33008.384615384617</c:v>
                </c:pt>
                <c:pt idx="107">
                  <c:v>32129.76923076923</c:v>
                </c:pt>
                <c:pt idx="108">
                  <c:v>49576.25</c:v>
                </c:pt>
                <c:pt idx="109">
                  <c:v>49063.714285714283</c:v>
                </c:pt>
                <c:pt idx="110">
                  <c:v>32724.799999999999</c:v>
                </c:pt>
                <c:pt idx="111">
                  <c:v>26879.75</c:v>
                </c:pt>
                <c:pt idx="112">
                  <c:v>17626.444444444445</c:v>
                </c:pt>
                <c:pt idx="113">
                  <c:v>15871.4</c:v>
                </c:pt>
                <c:pt idx="114">
                  <c:v>16075.052631578947</c:v>
                </c:pt>
                <c:pt idx="115">
                  <c:v>16888.526315789473</c:v>
                </c:pt>
                <c:pt idx="116">
                  <c:v>19456.125</c:v>
                </c:pt>
                <c:pt idx="117">
                  <c:v>18653.857142857141</c:v>
                </c:pt>
                <c:pt idx="118">
                  <c:v>23854.625</c:v>
                </c:pt>
                <c:pt idx="119">
                  <c:v>26693.8</c:v>
                </c:pt>
                <c:pt idx="120">
                  <c:v>17760.285714285714</c:v>
                </c:pt>
                <c:pt idx="121">
                  <c:v>27826.25</c:v>
                </c:pt>
                <c:pt idx="122">
                  <c:v>28134</c:v>
                </c:pt>
                <c:pt idx="123">
                  <c:v>21584</c:v>
                </c:pt>
                <c:pt idx="124">
                  <c:v>25121.5</c:v>
                </c:pt>
                <c:pt idx="125">
                  <c:v>22413.75</c:v>
                </c:pt>
                <c:pt idx="126">
                  <c:v>20427.066666666666</c:v>
                </c:pt>
                <c:pt idx="127">
                  <c:v>22287</c:v>
                </c:pt>
                <c:pt idx="128">
                  <c:v>22104.125</c:v>
                </c:pt>
                <c:pt idx="129">
                  <c:v>21205.888888888891</c:v>
                </c:pt>
                <c:pt idx="130">
                  <c:v>17840.5</c:v>
                </c:pt>
                <c:pt idx="131">
                  <c:v>16816.75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32-4999-A77A-F1F17E75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061072"/>
        <c:axId val="608010320"/>
      </c:lineChart>
      <c:catAx>
        <c:axId val="70206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200" b="1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10320"/>
        <c:crosses val="autoZero"/>
        <c:auto val="1"/>
        <c:lblAlgn val="ctr"/>
        <c:lblOffset val="100"/>
        <c:noMultiLvlLbl val="0"/>
      </c:catAx>
      <c:valAx>
        <c:axId val="60801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200" b="1"/>
                  <a:t>Failures / km</a:t>
                </a:r>
              </a:p>
              <a:p>
                <a:pPr>
                  <a:defRPr/>
                </a:pPr>
                <a:r>
                  <a:rPr lang="en-NZ"/>
                  <a:t>(6 Month</a:t>
                </a:r>
                <a:r>
                  <a:rPr lang="en-NZ" baseline="0"/>
                  <a:t> Rolling Average)</a:t>
                </a:r>
                <a:endParaRPr lang="en-N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6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744C9-2FCB-4F45-BC99-AA765B2D09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chanical%20Reports\Loco%20Weekly%20Performance%20Report\2015\2015%2006%20June\MDBF%20Report%2021-27%20Jun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Locomotives\Loco%20KPI%20Reports\Failure%20Classification%2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h8701\AppData\Local\Microsoft\Windows\Temporary%20Internet%20Files\Content.Outlook\QCIQKDSA\Failure%20Classification%20From%20August%2008%20to%204%20Nov%2011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L%20Loco%20General%20(KR%20Email%20index)\10.%20MDBF\MDBF%20Analysis%20v4%20(Sco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Weekly_Summary"/>
      <sheetName val="LocoWeekly_Faults"/>
      <sheetName val="MDBF_Improvement_Data"/>
      <sheetName val="KM'sInput"/>
      <sheetName val="Avail_Target"/>
      <sheetName val="Workings"/>
      <sheetName val="FaultLookUps"/>
      <sheetName val="Availability"/>
      <sheetName val="Sheet1"/>
      <sheetName val="Coding"/>
      <sheetName val="Availability Overview"/>
    </sheetNames>
    <sheetDataSet>
      <sheetData sheetId="0"/>
      <sheetData sheetId="1"/>
      <sheetData sheetId="2">
        <row r="14">
          <cell r="F14" t="str">
            <v>Network Control</v>
          </cell>
          <cell r="G14" t="str">
            <v>Northern</v>
          </cell>
        </row>
        <row r="15">
          <cell r="F15" t="str">
            <v>I&amp;AM</v>
          </cell>
          <cell r="G15" t="str">
            <v>Central</v>
          </cell>
        </row>
        <row r="16">
          <cell r="F16" t="str">
            <v>Asset</v>
          </cell>
          <cell r="G16" t="str">
            <v>Southern</v>
          </cell>
        </row>
        <row r="17">
          <cell r="F17" t="str">
            <v>Maintenance</v>
          </cell>
        </row>
        <row r="18">
          <cell r="F18" t="str">
            <v>Operations</v>
          </cell>
        </row>
        <row r="19">
          <cell r="F19" t="str">
            <v>Unknown</v>
          </cell>
        </row>
        <row r="20">
          <cell r="F20" t="str">
            <v>Servicing</v>
          </cell>
        </row>
        <row r="21">
          <cell r="H21" t="str">
            <v>Gen_1</v>
          </cell>
          <cell r="I21" t="str">
            <v>Gen_2</v>
          </cell>
          <cell r="J21" t="str">
            <v>Gen_2.2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 Incidents"/>
      <sheetName val="Filtered Data"/>
      <sheetName val="validation"/>
      <sheetName val="P Action"/>
      <sheetName val="Sheet1"/>
      <sheetName val="Compatibility Report"/>
    </sheetNames>
    <sheetDataSet>
      <sheetData sheetId="0" refreshError="1"/>
      <sheetData sheetId="1" refreshError="1"/>
      <sheetData sheetId="2">
        <row r="3">
          <cell r="A3" t="str">
            <v>Availability</v>
          </cell>
          <cell r="B3" t="str">
            <v>Upper NI Diesel</v>
          </cell>
          <cell r="D3" t="str">
            <v>R</v>
          </cell>
        </row>
        <row r="4">
          <cell r="A4" t="str">
            <v>Failure But No Delay</v>
          </cell>
          <cell r="B4" t="str">
            <v>NI Electric</v>
          </cell>
          <cell r="D4" t="str">
            <v>R/2</v>
          </cell>
        </row>
        <row r="5">
          <cell r="A5" t="str">
            <v>Fault Accepted</v>
          </cell>
          <cell r="B5" t="str">
            <v>Lower NI Diesel</v>
          </cell>
          <cell r="D5" t="str">
            <v>NFF</v>
          </cell>
        </row>
        <row r="6">
          <cell r="A6" t="str">
            <v>No Fault Found</v>
          </cell>
          <cell r="B6" t="str">
            <v>South Island</v>
          </cell>
          <cell r="D6" t="str">
            <v>N</v>
          </cell>
        </row>
        <row r="7">
          <cell r="A7" t="str">
            <v>Not an Acceptable Booking</v>
          </cell>
        </row>
        <row r="8">
          <cell r="A8" t="str">
            <v>Still Investigating</v>
          </cell>
        </row>
        <row r="9">
          <cell r="A9" t="str">
            <v>Third Party</v>
          </cell>
        </row>
        <row r="10">
          <cell r="A10" t="str">
            <v>Maintenance</v>
          </cell>
        </row>
        <row r="20">
          <cell r="A20" t="str">
            <v>Bogie</v>
          </cell>
          <cell r="B20" t="str">
            <v>Electronics</v>
          </cell>
          <cell r="C20" t="str">
            <v>Engine</v>
          </cell>
          <cell r="D20" t="str">
            <v>HighVoltage</v>
          </cell>
          <cell r="E20" t="str">
            <v>LocoStructure</v>
          </cell>
          <cell r="F20" t="str">
            <v>LowVoltage</v>
          </cell>
          <cell r="G20" t="str">
            <v>Mechanical</v>
          </cell>
          <cell r="H20" t="str">
            <v>Pneumatics</v>
          </cell>
          <cell r="I20" t="str">
            <v>Third Party</v>
          </cell>
          <cell r="J20" t="str">
            <v>TractionMotor</v>
          </cell>
          <cell r="K20" t="str">
            <v>Maintenance</v>
          </cell>
          <cell r="L20" t="str">
            <v>EF_Bogie</v>
          </cell>
          <cell r="M20" t="str">
            <v>EF_Electronics</v>
          </cell>
          <cell r="N20" t="str">
            <v>EF_HighVolts</v>
          </cell>
          <cell r="O20" t="str">
            <v>EF_LocoStructure</v>
          </cell>
          <cell r="P20" t="str">
            <v>EF_LowVolts</v>
          </cell>
          <cell r="Q20" t="str">
            <v>EF_Pneumatics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 Incidents"/>
      <sheetName val="Filtered Data"/>
      <sheetName val="validation"/>
      <sheetName val="P Action"/>
    </sheetNames>
    <sheetDataSet>
      <sheetData sheetId="0" refreshError="1"/>
      <sheetData sheetId="1" refreshError="1"/>
      <sheetData sheetId="2">
        <row r="3">
          <cell r="A3" t="str">
            <v>Fault Accepted</v>
          </cell>
          <cell r="B3" t="str">
            <v>Upper NI Diesel</v>
          </cell>
          <cell r="C3" t="str">
            <v>Traction Circuit</v>
          </cell>
          <cell r="D3" t="str">
            <v>R</v>
          </cell>
          <cell r="E3" t="str">
            <v>Y</v>
          </cell>
        </row>
        <row r="4">
          <cell r="A4" t="str">
            <v>No Fault Found</v>
          </cell>
          <cell r="B4" t="str">
            <v>NI Electric</v>
          </cell>
          <cell r="C4" t="str">
            <v>Control Circuit / Low Voltage</v>
          </cell>
          <cell r="D4" t="str">
            <v>R/2</v>
          </cell>
          <cell r="E4" t="str">
            <v>N</v>
          </cell>
        </row>
        <row r="5">
          <cell r="A5" t="str">
            <v>No Acceptable Booking</v>
          </cell>
          <cell r="B5" t="str">
            <v>Lower NI Diesel</v>
          </cell>
          <cell r="C5" t="str">
            <v>Brakes / Pneumatic</v>
          </cell>
          <cell r="D5" t="str">
            <v>NFF</v>
          </cell>
        </row>
        <row r="6">
          <cell r="A6" t="str">
            <v>Third Party</v>
          </cell>
          <cell r="B6" t="str">
            <v>South Island</v>
          </cell>
          <cell r="C6" t="str">
            <v>Engine / Mechanical</v>
          </cell>
          <cell r="D6" t="str">
            <v>N</v>
          </cell>
        </row>
        <row r="7">
          <cell r="A7" t="str">
            <v>Availability</v>
          </cell>
          <cell r="C7" t="str">
            <v>Other</v>
          </cell>
          <cell r="D7" t="str">
            <v>X</v>
          </cell>
        </row>
        <row r="8">
          <cell r="A8" t="str">
            <v>No Delay = No Failure</v>
          </cell>
        </row>
        <row r="9">
          <cell r="A9" t="str">
            <v>Still Investigating</v>
          </cell>
        </row>
        <row r="20">
          <cell r="A20" t="str">
            <v>Bogie</v>
          </cell>
          <cell r="B20" t="str">
            <v>Electronics</v>
          </cell>
          <cell r="C20" t="str">
            <v>Engine</v>
          </cell>
          <cell r="D20" t="str">
            <v>HighVoltage</v>
          </cell>
          <cell r="E20" t="str">
            <v>LocoStructure</v>
          </cell>
          <cell r="F20" t="str">
            <v>LowVoltage</v>
          </cell>
          <cell r="G20" t="str">
            <v>Other</v>
          </cell>
          <cell r="H20" t="str">
            <v>Pneumatics</v>
          </cell>
          <cell r="I20" t="str">
            <v>Remote</v>
          </cell>
          <cell r="J20" t="str">
            <v>TractionMotor</v>
          </cell>
          <cell r="K20" t="str">
            <v>Turbo</v>
          </cell>
          <cell r="L20" t="str">
            <v>EF_Bogie</v>
          </cell>
          <cell r="M20" t="str">
            <v>EF_Electronics</v>
          </cell>
          <cell r="N20" t="str">
            <v>EF_HighVolts</v>
          </cell>
          <cell r="O20" t="str">
            <v>EF_LocoStructure</v>
          </cell>
          <cell r="P20" t="str">
            <v>EF_LowVolts</v>
          </cell>
          <cell r="Q20" t="str">
            <v>EF_Pneumatics</v>
          </cell>
          <cell r="R20" t="str">
            <v>EF_TractionMotor</v>
          </cell>
        </row>
      </sheetData>
      <sheetData sheetId="3">
        <row r="2">
          <cell r="A2" t="str">
            <v>1. Defect missed by Servicing</v>
          </cell>
        </row>
        <row r="3">
          <cell r="A3" t="str">
            <v>2. Check due/close to expiry</v>
          </cell>
        </row>
        <row r="4">
          <cell r="A4" t="str">
            <v>3. Maintenance workmanship</v>
          </cell>
        </row>
        <row r="5">
          <cell r="A5" t="str">
            <v>4. Ex Check failure</v>
          </cell>
        </row>
        <row r="6">
          <cell r="A6" t="str">
            <v>5. Deferred work not actioned</v>
          </cell>
        </row>
        <row r="7">
          <cell r="A7" t="str">
            <v>6. Equipment not on a  maintenance schedule</v>
          </cell>
        </row>
        <row r="8">
          <cell r="A8" t="str">
            <v>7. Scope of maintenance check inadequate</v>
          </cell>
        </row>
        <row r="9">
          <cell r="A9" t="str">
            <v>8. Diagnosis missed</v>
          </cell>
        </row>
        <row r="10">
          <cell r="A10" t="str">
            <v>9. Defective equipment (e.g. warranty claim)</v>
          </cell>
        </row>
        <row r="11">
          <cell r="A11" t="str">
            <v>10. Tranzlog - Software issue</v>
          </cell>
        </row>
        <row r="12">
          <cell r="A12" t="str">
            <v>11. Brighstar - Software issue</v>
          </cell>
        </row>
        <row r="13">
          <cell r="A13" t="str">
            <v>12. Introduced by FMI</v>
          </cell>
        </row>
        <row r="14">
          <cell r="A14" t="str">
            <v>13. Engineering review required</v>
          </cell>
        </row>
        <row r="15">
          <cell r="A15" t="str">
            <v>14. Electrical power surge</v>
          </cell>
        </row>
        <row r="16">
          <cell r="A16" t="str">
            <v>15. Fluctuating volts</v>
          </cell>
        </row>
        <row r="17">
          <cell r="A17" t="str">
            <v>16. Stage 2 EF upgrade</v>
          </cell>
        </row>
        <row r="18">
          <cell r="A18" t="str">
            <v>17. Failed refurbished components</v>
          </cell>
        </row>
        <row r="19">
          <cell r="A19" t="str">
            <v>18. Failed new OEM components</v>
          </cell>
        </row>
        <row r="20">
          <cell r="A20" t="str">
            <v>19. In service on a non conformance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BF Stats"/>
      <sheetName val="EF Graphs - MDBF"/>
      <sheetName val="Graphs - MDBF Compared"/>
      <sheetName val="Graphs - MDBF"/>
      <sheetName val="Graphs - Faults"/>
      <sheetName val="Graphs - Fault Cat"/>
      <sheetName val="Graphs - Fault Loco"/>
      <sheetName val="Faults by Cat Loco"/>
      <sheetName val="Faults per Train"/>
      <sheetName val="Omars Graph (8)"/>
      <sheetName val="Data"/>
      <sheetName val="MDBF Pmt Predict"/>
      <sheetName val="DL MDBF by Component"/>
      <sheetName val="MDBF Analysis"/>
      <sheetName val="Summary Dec14 Jan16"/>
      <sheetName val="Sheet3"/>
      <sheetName val="Summary Data"/>
      <sheetName val="Km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H3">
            <v>2010</v>
          </cell>
          <cell r="AI3">
            <v>42370</v>
          </cell>
        </row>
        <row r="79">
          <cell r="AH79">
            <v>2011</v>
          </cell>
          <cell r="AI79">
            <v>42401</v>
          </cell>
        </row>
        <row r="80">
          <cell r="AH80">
            <v>2012</v>
          </cell>
          <cell r="AI80">
            <v>42430</v>
          </cell>
        </row>
        <row r="81">
          <cell r="AH81">
            <v>2013</v>
          </cell>
          <cell r="AI81">
            <v>42461</v>
          </cell>
        </row>
        <row r="82">
          <cell r="AH82">
            <v>2014</v>
          </cell>
          <cell r="AI82">
            <v>42491</v>
          </cell>
        </row>
        <row r="83">
          <cell r="AH83">
            <v>2015</v>
          </cell>
          <cell r="AI83">
            <v>42522</v>
          </cell>
        </row>
        <row r="84">
          <cell r="AI84">
            <v>42552</v>
          </cell>
        </row>
        <row r="85">
          <cell r="AI85">
            <v>42583</v>
          </cell>
        </row>
        <row r="86">
          <cell r="AI86">
            <v>42614</v>
          </cell>
        </row>
        <row r="87">
          <cell r="AI87">
            <v>42644</v>
          </cell>
        </row>
        <row r="88">
          <cell r="AI88">
            <v>42675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KiwiRail">
      <a:dk1>
        <a:sysClr val="windowText" lastClr="000000"/>
      </a:dk1>
      <a:lt1>
        <a:sysClr val="window" lastClr="FFFFFF"/>
      </a:lt1>
      <a:dk2>
        <a:srgbClr val="6F767B"/>
      </a:dk2>
      <a:lt2>
        <a:srgbClr val="F37021"/>
      </a:lt2>
      <a:accent1>
        <a:srgbClr val="F37021"/>
      </a:accent1>
      <a:accent2>
        <a:srgbClr val="6F767B"/>
      </a:accent2>
      <a:accent3>
        <a:srgbClr val="50A3C7"/>
      </a:accent3>
      <a:accent4>
        <a:srgbClr val="006CA5"/>
      </a:accent4>
      <a:accent5>
        <a:srgbClr val="5CA038"/>
      </a:accent5>
      <a:accent6>
        <a:srgbClr val="C0504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0"/>
  <sheetViews>
    <sheetView showGridLines="0" tabSelected="1" zoomScaleNormal="100" workbookViewId="0">
      <pane xSplit="3" ySplit="2" topLeftCell="D126" activePane="bottomRight" state="frozen"/>
      <selection activeCell="G12" sqref="G12"/>
      <selection pane="topRight" activeCell="G12" sqref="G12"/>
      <selection pane="bottomLeft" activeCell="G12" sqref="G12"/>
      <selection pane="bottomRight" activeCell="V147" sqref="V147"/>
    </sheetView>
  </sheetViews>
  <sheetFormatPr defaultColWidth="9.140625" defaultRowHeight="12.75" x14ac:dyDescent="0.2"/>
  <cols>
    <col min="1" max="3" width="10.7109375" style="3" customWidth="1"/>
    <col min="4" max="4" width="0.85546875" style="1" customWidth="1"/>
    <col min="5" max="9" width="10.7109375" style="3" customWidth="1"/>
    <col min="10" max="10" width="0.85546875" style="1" customWidth="1"/>
    <col min="11" max="15" width="10.7109375" style="7" customWidth="1"/>
    <col min="16" max="16" width="0.85546875" style="6" customWidth="1"/>
    <col min="17" max="21" width="10.7109375" style="7" customWidth="1"/>
    <col min="22" max="16384" width="9.140625" style="3"/>
  </cols>
  <sheetData>
    <row r="1" spans="1:21" s="2" customFormat="1" ht="20.100000000000001" customHeight="1" x14ac:dyDescent="0.25">
      <c r="A1" s="94" t="s">
        <v>7</v>
      </c>
      <c r="B1" s="95"/>
      <c r="C1" s="96"/>
      <c r="D1" s="4"/>
      <c r="E1" s="90" t="s">
        <v>0</v>
      </c>
      <c r="F1" s="91"/>
      <c r="G1" s="91"/>
      <c r="H1" s="91"/>
      <c r="I1" s="92"/>
      <c r="J1" s="4"/>
      <c r="K1" s="87" t="s">
        <v>1</v>
      </c>
      <c r="L1" s="88"/>
      <c r="M1" s="88"/>
      <c r="N1" s="88"/>
      <c r="O1" s="89"/>
      <c r="P1" s="5"/>
      <c r="Q1" s="84" t="s">
        <v>8</v>
      </c>
      <c r="R1" s="85"/>
      <c r="S1" s="85"/>
      <c r="T1" s="85"/>
      <c r="U1" s="86"/>
    </row>
    <row r="2" spans="1:21" ht="20.100000000000001" customHeight="1" thickBot="1" x14ac:dyDescent="0.25">
      <c r="A2" s="38" t="s">
        <v>24</v>
      </c>
      <c r="B2" s="39" t="s">
        <v>25</v>
      </c>
      <c r="C2" s="40" t="s">
        <v>2</v>
      </c>
      <c r="E2" s="29" t="s">
        <v>9</v>
      </c>
      <c r="F2" s="30" t="s">
        <v>4</v>
      </c>
      <c r="G2" s="30" t="s">
        <v>5</v>
      </c>
      <c r="H2" s="30" t="s">
        <v>6</v>
      </c>
      <c r="I2" s="31" t="s">
        <v>3</v>
      </c>
      <c r="K2" s="29" t="s">
        <v>9</v>
      </c>
      <c r="L2" s="30" t="s">
        <v>4</v>
      </c>
      <c r="M2" s="30" t="s">
        <v>5</v>
      </c>
      <c r="N2" s="30" t="s">
        <v>6</v>
      </c>
      <c r="O2" s="31" t="s">
        <v>3</v>
      </c>
      <c r="Q2" s="32" t="s">
        <v>9</v>
      </c>
      <c r="R2" s="33" t="s">
        <v>4</v>
      </c>
      <c r="S2" s="33" t="s">
        <v>5</v>
      </c>
      <c r="T2" s="33" t="s">
        <v>6</v>
      </c>
      <c r="U2" s="34" t="s">
        <v>3</v>
      </c>
    </row>
    <row r="3" spans="1:21" x14ac:dyDescent="0.2">
      <c r="A3" s="97" t="s">
        <v>26</v>
      </c>
      <c r="B3" s="93" t="s">
        <v>13</v>
      </c>
      <c r="C3" s="37">
        <v>40299</v>
      </c>
      <c r="E3" s="26">
        <v>0</v>
      </c>
      <c r="F3" s="27">
        <v>12</v>
      </c>
      <c r="G3" s="27">
        <v>12</v>
      </c>
      <c r="H3" s="27">
        <v>5</v>
      </c>
      <c r="I3" s="28">
        <v>6</v>
      </c>
      <c r="K3" s="23">
        <v>0</v>
      </c>
      <c r="L3" s="24">
        <v>496947</v>
      </c>
      <c r="M3" s="24">
        <v>287064</v>
      </c>
      <c r="N3" s="24">
        <v>398405</v>
      </c>
      <c r="O3" s="25">
        <v>165572</v>
      </c>
      <c r="Q3" s="23">
        <v>0</v>
      </c>
      <c r="R3" s="24">
        <v>0</v>
      </c>
      <c r="S3" s="24">
        <v>0</v>
      </c>
      <c r="T3" s="24">
        <v>0</v>
      </c>
      <c r="U3" s="25">
        <v>0</v>
      </c>
    </row>
    <row r="4" spans="1:21" ht="15" customHeight="1" x14ac:dyDescent="0.2">
      <c r="A4" s="98"/>
      <c r="B4" s="79"/>
      <c r="C4" s="35">
        <f>EDATE(C3,1)</f>
        <v>40330</v>
      </c>
      <c r="E4" s="8">
        <v>0</v>
      </c>
      <c r="F4" s="9">
        <v>10</v>
      </c>
      <c r="G4" s="9">
        <v>10</v>
      </c>
      <c r="H4" s="9">
        <v>9</v>
      </c>
      <c r="I4" s="10">
        <v>4</v>
      </c>
      <c r="K4" s="14">
        <v>0</v>
      </c>
      <c r="L4" s="15">
        <v>508220</v>
      </c>
      <c r="M4" s="15">
        <v>292236</v>
      </c>
      <c r="N4" s="15">
        <v>377208</v>
      </c>
      <c r="O4" s="16">
        <v>159539</v>
      </c>
      <c r="Q4" s="14">
        <v>0</v>
      </c>
      <c r="R4" s="15">
        <v>0</v>
      </c>
      <c r="S4" s="15">
        <v>0</v>
      </c>
      <c r="T4" s="15">
        <v>0</v>
      </c>
      <c r="U4" s="16">
        <v>0</v>
      </c>
    </row>
    <row r="5" spans="1:21" x14ac:dyDescent="0.2">
      <c r="A5" s="81" t="s">
        <v>14</v>
      </c>
      <c r="B5" s="79" t="s">
        <v>10</v>
      </c>
      <c r="C5" s="35">
        <f t="shared" ref="C5:C68" si="0">EDATE(C4,1)</f>
        <v>40360</v>
      </c>
      <c r="E5" s="8">
        <v>0</v>
      </c>
      <c r="F5" s="9">
        <v>12</v>
      </c>
      <c r="G5" s="9">
        <v>7</v>
      </c>
      <c r="H5" s="9">
        <v>5</v>
      </c>
      <c r="I5" s="10">
        <v>4</v>
      </c>
      <c r="K5" s="14">
        <v>0</v>
      </c>
      <c r="L5" s="15">
        <v>529676</v>
      </c>
      <c r="M5" s="15">
        <v>292524</v>
      </c>
      <c r="N5" s="15">
        <v>402145</v>
      </c>
      <c r="O5" s="16">
        <v>179015</v>
      </c>
      <c r="Q5" s="14">
        <v>0</v>
      </c>
      <c r="R5" s="15">
        <v>0</v>
      </c>
      <c r="S5" s="15">
        <v>0</v>
      </c>
      <c r="T5" s="15">
        <v>0</v>
      </c>
      <c r="U5" s="16">
        <v>0</v>
      </c>
    </row>
    <row r="6" spans="1:21" x14ac:dyDescent="0.2">
      <c r="A6" s="81"/>
      <c r="B6" s="79"/>
      <c r="C6" s="35">
        <f t="shared" si="0"/>
        <v>40391</v>
      </c>
      <c r="E6" s="8">
        <v>0</v>
      </c>
      <c r="F6" s="9">
        <v>16</v>
      </c>
      <c r="G6" s="9">
        <v>7</v>
      </c>
      <c r="H6" s="9">
        <v>8</v>
      </c>
      <c r="I6" s="10">
        <v>5</v>
      </c>
      <c r="K6" s="14">
        <v>0</v>
      </c>
      <c r="L6" s="15">
        <v>503299</v>
      </c>
      <c r="M6" s="15">
        <v>287505</v>
      </c>
      <c r="N6" s="15">
        <v>389897</v>
      </c>
      <c r="O6" s="16">
        <v>184637</v>
      </c>
      <c r="Q6" s="14">
        <v>0</v>
      </c>
      <c r="R6" s="15">
        <v>0</v>
      </c>
      <c r="S6" s="15">
        <v>0</v>
      </c>
      <c r="T6" s="15">
        <v>0</v>
      </c>
      <c r="U6" s="16">
        <v>0</v>
      </c>
    </row>
    <row r="7" spans="1:21" x14ac:dyDescent="0.2">
      <c r="A7" s="81"/>
      <c r="B7" s="79"/>
      <c r="C7" s="35">
        <f t="shared" si="0"/>
        <v>40422</v>
      </c>
      <c r="E7" s="8">
        <v>0</v>
      </c>
      <c r="F7" s="9">
        <v>14</v>
      </c>
      <c r="G7" s="9">
        <v>10</v>
      </c>
      <c r="H7" s="9">
        <v>4</v>
      </c>
      <c r="I7" s="10">
        <v>6</v>
      </c>
      <c r="K7" s="14">
        <v>0</v>
      </c>
      <c r="L7" s="15">
        <v>508292</v>
      </c>
      <c r="M7" s="15">
        <v>286790</v>
      </c>
      <c r="N7" s="15">
        <v>408018</v>
      </c>
      <c r="O7" s="16">
        <v>185837</v>
      </c>
      <c r="Q7" s="14">
        <v>0</v>
      </c>
      <c r="R7" s="15">
        <v>0</v>
      </c>
      <c r="S7" s="15">
        <v>0</v>
      </c>
      <c r="T7" s="15">
        <v>0</v>
      </c>
      <c r="U7" s="16">
        <v>0</v>
      </c>
    </row>
    <row r="8" spans="1:21" x14ac:dyDescent="0.2">
      <c r="A8" s="81"/>
      <c r="B8" s="79" t="s">
        <v>11</v>
      </c>
      <c r="C8" s="35">
        <f t="shared" si="0"/>
        <v>40452</v>
      </c>
      <c r="E8" s="8">
        <v>0</v>
      </c>
      <c r="F8" s="9">
        <v>15</v>
      </c>
      <c r="G8" s="9">
        <v>5</v>
      </c>
      <c r="H8" s="9">
        <v>14</v>
      </c>
      <c r="I8" s="10">
        <v>9</v>
      </c>
      <c r="K8" s="14">
        <v>0</v>
      </c>
      <c r="L8" s="15">
        <v>626375</v>
      </c>
      <c r="M8" s="15">
        <v>281545</v>
      </c>
      <c r="N8" s="15">
        <v>417942</v>
      </c>
      <c r="O8" s="16">
        <v>191209</v>
      </c>
      <c r="Q8" s="14">
        <f>IFERROR(SUM(K3:K8)/SUM(E3:E8),SUM(K3:K8))</f>
        <v>0</v>
      </c>
      <c r="R8" s="15">
        <f>IFERROR(SUM(L3:L8)/SUM(F3:F8),SUM(L3:L8))</f>
        <v>40162.139240506331</v>
      </c>
      <c r="S8" s="15">
        <f>IFERROR(SUM(M3:M8)/SUM(G3:G8),SUM(M3:M8))</f>
        <v>33875.76470588235</v>
      </c>
      <c r="T8" s="15">
        <f>IFERROR(SUM(N3:N8)/SUM(H3:H8),SUM(N3:N8))</f>
        <v>53191.444444444445</v>
      </c>
      <c r="U8" s="16">
        <f>IFERROR(SUM(O3:O8)/SUM(I3:I8),SUM(O3:O8))</f>
        <v>31347.323529411766</v>
      </c>
    </row>
    <row r="9" spans="1:21" x14ac:dyDescent="0.2">
      <c r="A9" s="81"/>
      <c r="B9" s="79"/>
      <c r="C9" s="35">
        <f t="shared" si="0"/>
        <v>40483</v>
      </c>
      <c r="E9" s="8">
        <v>0</v>
      </c>
      <c r="F9" s="9">
        <v>10</v>
      </c>
      <c r="G9" s="9">
        <v>10</v>
      </c>
      <c r="H9" s="9">
        <v>12</v>
      </c>
      <c r="I9" s="10">
        <v>14</v>
      </c>
      <c r="K9" s="14">
        <v>0</v>
      </c>
      <c r="L9" s="15">
        <v>641035</v>
      </c>
      <c r="M9" s="15">
        <v>259334</v>
      </c>
      <c r="N9" s="15">
        <v>464167</v>
      </c>
      <c r="O9" s="16">
        <v>215610</v>
      </c>
      <c r="Q9" s="14">
        <f t="shared" ref="Q9:Q72" si="1">IFERROR(SUM(K4:K9)/SUM(E4:E9),SUM(K4:K9))</f>
        <v>0</v>
      </c>
      <c r="R9" s="15">
        <f t="shared" ref="R9:R72" si="2">IFERROR(SUM(L4:L9)/SUM(F4:F9),SUM(L4:L9))</f>
        <v>43076.584415584417</v>
      </c>
      <c r="S9" s="15">
        <f t="shared" ref="S9:S72" si="3">IFERROR(SUM(M4:M9)/SUM(G4:G9),SUM(M4:M9))</f>
        <v>34692.530612244896</v>
      </c>
      <c r="T9" s="15">
        <f t="shared" ref="T9:T72" si="4">IFERROR(SUM(N4:N9)/SUM(H4:H9),SUM(N4:N9))</f>
        <v>47295.711538461539</v>
      </c>
      <c r="U9" s="16">
        <f t="shared" ref="U9:U72" si="5">IFERROR(SUM(O4:O9)/SUM(I4:I9),SUM(O4:O9))</f>
        <v>26567.785714285714</v>
      </c>
    </row>
    <row r="10" spans="1:21" x14ac:dyDescent="0.2">
      <c r="A10" s="81"/>
      <c r="B10" s="79"/>
      <c r="C10" s="35">
        <f t="shared" si="0"/>
        <v>40513</v>
      </c>
      <c r="E10" s="8">
        <v>0</v>
      </c>
      <c r="F10" s="9">
        <v>10</v>
      </c>
      <c r="G10" s="9">
        <v>10</v>
      </c>
      <c r="H10" s="9">
        <v>9</v>
      </c>
      <c r="I10" s="10">
        <v>12</v>
      </c>
      <c r="K10" s="14">
        <v>0</v>
      </c>
      <c r="L10" s="15">
        <v>534820</v>
      </c>
      <c r="M10" s="15">
        <v>258314</v>
      </c>
      <c r="N10" s="15">
        <v>405889</v>
      </c>
      <c r="O10" s="16">
        <v>207835</v>
      </c>
      <c r="Q10" s="14">
        <f t="shared" si="1"/>
        <v>0</v>
      </c>
      <c r="R10" s="15">
        <f t="shared" si="2"/>
        <v>43422.038961038961</v>
      </c>
      <c r="S10" s="15">
        <f t="shared" si="3"/>
        <v>34000.244897959186</v>
      </c>
      <c r="T10" s="15">
        <f t="shared" si="4"/>
        <v>47847.269230769234</v>
      </c>
      <c r="U10" s="16">
        <f t="shared" si="5"/>
        <v>23282.86</v>
      </c>
    </row>
    <row r="11" spans="1:21" x14ac:dyDescent="0.2">
      <c r="A11" s="81"/>
      <c r="B11" s="79" t="s">
        <v>12</v>
      </c>
      <c r="C11" s="35">
        <f t="shared" si="0"/>
        <v>40544</v>
      </c>
      <c r="E11" s="8">
        <v>0</v>
      </c>
      <c r="F11" s="9">
        <v>8</v>
      </c>
      <c r="G11" s="9">
        <v>9</v>
      </c>
      <c r="H11" s="9">
        <v>10</v>
      </c>
      <c r="I11" s="10">
        <v>6</v>
      </c>
      <c r="K11" s="14">
        <v>114</v>
      </c>
      <c r="L11" s="15">
        <v>501403</v>
      </c>
      <c r="M11" s="15">
        <v>254803</v>
      </c>
      <c r="N11" s="15">
        <v>377637</v>
      </c>
      <c r="O11" s="16">
        <v>157016</v>
      </c>
      <c r="Q11" s="14">
        <f t="shared" si="1"/>
        <v>114</v>
      </c>
      <c r="R11" s="15">
        <f t="shared" si="2"/>
        <v>45414.027397260274</v>
      </c>
      <c r="S11" s="15">
        <f t="shared" si="3"/>
        <v>31927.274509803923</v>
      </c>
      <c r="T11" s="15">
        <f t="shared" si="4"/>
        <v>43220.175438596489</v>
      </c>
      <c r="U11" s="16">
        <f t="shared" si="5"/>
        <v>21964.307692307691</v>
      </c>
    </row>
    <row r="12" spans="1:21" x14ac:dyDescent="0.2">
      <c r="A12" s="81"/>
      <c r="B12" s="79"/>
      <c r="C12" s="35">
        <f t="shared" si="0"/>
        <v>40575</v>
      </c>
      <c r="E12" s="8">
        <v>0</v>
      </c>
      <c r="F12" s="9">
        <v>8</v>
      </c>
      <c r="G12" s="9">
        <v>10</v>
      </c>
      <c r="H12" s="9">
        <v>6</v>
      </c>
      <c r="I12" s="10">
        <v>7</v>
      </c>
      <c r="K12" s="14">
        <v>0</v>
      </c>
      <c r="L12" s="15">
        <v>487794</v>
      </c>
      <c r="M12" s="15">
        <v>239418</v>
      </c>
      <c r="N12" s="15">
        <v>361311</v>
      </c>
      <c r="O12" s="16">
        <v>210843</v>
      </c>
      <c r="Q12" s="14">
        <f t="shared" si="1"/>
        <v>114</v>
      </c>
      <c r="R12" s="15">
        <f t="shared" si="2"/>
        <v>50764.907692307694</v>
      </c>
      <c r="S12" s="15">
        <f t="shared" si="3"/>
        <v>29263.037037037036</v>
      </c>
      <c r="T12" s="15">
        <f t="shared" si="4"/>
        <v>44272.072727272731</v>
      </c>
      <c r="U12" s="16">
        <f t="shared" si="5"/>
        <v>21636.111111111109</v>
      </c>
    </row>
    <row r="13" spans="1:21" x14ac:dyDescent="0.2">
      <c r="A13" s="81"/>
      <c r="B13" s="79"/>
      <c r="C13" s="35">
        <f t="shared" si="0"/>
        <v>40603</v>
      </c>
      <c r="E13" s="8">
        <v>0</v>
      </c>
      <c r="F13" s="9">
        <v>20</v>
      </c>
      <c r="G13" s="9">
        <v>4</v>
      </c>
      <c r="H13" s="9">
        <v>8</v>
      </c>
      <c r="I13" s="10">
        <v>4</v>
      </c>
      <c r="K13" s="14">
        <v>4895</v>
      </c>
      <c r="L13" s="15">
        <v>571114</v>
      </c>
      <c r="M13" s="15">
        <v>277505</v>
      </c>
      <c r="N13" s="15">
        <v>413093</v>
      </c>
      <c r="O13" s="16">
        <v>246494</v>
      </c>
      <c r="Q13" s="14">
        <f t="shared" si="1"/>
        <v>5009</v>
      </c>
      <c r="R13" s="15">
        <f t="shared" si="2"/>
        <v>47359.732394366198</v>
      </c>
      <c r="S13" s="15">
        <f t="shared" si="3"/>
        <v>32727.479166666668</v>
      </c>
      <c r="T13" s="15">
        <f t="shared" si="4"/>
        <v>41356.593220338982</v>
      </c>
      <c r="U13" s="16">
        <f t="shared" si="5"/>
        <v>23634.75</v>
      </c>
    </row>
    <row r="14" spans="1:21" x14ac:dyDescent="0.2">
      <c r="A14" s="81"/>
      <c r="B14" s="79" t="s">
        <v>13</v>
      </c>
      <c r="C14" s="35">
        <f t="shared" si="0"/>
        <v>40634</v>
      </c>
      <c r="E14" s="8">
        <v>1</v>
      </c>
      <c r="F14" s="9">
        <v>8</v>
      </c>
      <c r="G14" s="9">
        <v>12</v>
      </c>
      <c r="H14" s="9">
        <v>10</v>
      </c>
      <c r="I14" s="10">
        <v>5</v>
      </c>
      <c r="K14" s="14">
        <v>850</v>
      </c>
      <c r="L14" s="15">
        <v>562913</v>
      </c>
      <c r="M14" s="15">
        <v>227996</v>
      </c>
      <c r="N14" s="15">
        <v>358274</v>
      </c>
      <c r="O14" s="16">
        <v>195081</v>
      </c>
      <c r="Q14" s="14">
        <f t="shared" si="1"/>
        <v>5859</v>
      </c>
      <c r="R14" s="15">
        <f t="shared" si="2"/>
        <v>51548.109375</v>
      </c>
      <c r="S14" s="15">
        <f t="shared" si="3"/>
        <v>27588.545454545456</v>
      </c>
      <c r="T14" s="15">
        <f t="shared" si="4"/>
        <v>43279.472727272725</v>
      </c>
      <c r="U14" s="16">
        <f t="shared" si="5"/>
        <v>25684.979166666668</v>
      </c>
    </row>
    <row r="15" spans="1:21" x14ac:dyDescent="0.2">
      <c r="A15" s="81"/>
      <c r="B15" s="79"/>
      <c r="C15" s="35">
        <f t="shared" si="0"/>
        <v>40664</v>
      </c>
      <c r="E15" s="8">
        <v>3</v>
      </c>
      <c r="F15" s="9">
        <v>12</v>
      </c>
      <c r="G15" s="9">
        <v>5</v>
      </c>
      <c r="H15" s="9">
        <v>7</v>
      </c>
      <c r="I15" s="10">
        <v>6</v>
      </c>
      <c r="K15" s="14">
        <v>5362</v>
      </c>
      <c r="L15" s="15">
        <v>580475</v>
      </c>
      <c r="M15" s="15">
        <v>236089</v>
      </c>
      <c r="N15" s="15">
        <v>378946</v>
      </c>
      <c r="O15" s="16">
        <v>212698</v>
      </c>
      <c r="Q15" s="14">
        <f t="shared" si="1"/>
        <v>2805.25</v>
      </c>
      <c r="R15" s="15">
        <f t="shared" si="2"/>
        <v>49068.469696969696</v>
      </c>
      <c r="S15" s="15">
        <f t="shared" si="3"/>
        <v>29882.5</v>
      </c>
      <c r="T15" s="15">
        <f t="shared" si="4"/>
        <v>45903</v>
      </c>
      <c r="U15" s="16">
        <f t="shared" si="5"/>
        <v>30749.174999999999</v>
      </c>
    </row>
    <row r="16" spans="1:21" x14ac:dyDescent="0.2">
      <c r="A16" s="81"/>
      <c r="B16" s="79"/>
      <c r="C16" s="35">
        <f t="shared" si="0"/>
        <v>40695</v>
      </c>
      <c r="E16" s="8">
        <v>3</v>
      </c>
      <c r="F16" s="9">
        <v>14</v>
      </c>
      <c r="G16" s="9">
        <v>3</v>
      </c>
      <c r="H16" s="9">
        <v>1</v>
      </c>
      <c r="I16" s="10">
        <v>8</v>
      </c>
      <c r="K16" s="14">
        <v>7408</v>
      </c>
      <c r="L16" s="15">
        <v>564464</v>
      </c>
      <c r="M16" s="15">
        <v>220758</v>
      </c>
      <c r="N16" s="15">
        <v>347282</v>
      </c>
      <c r="O16" s="16">
        <v>210502</v>
      </c>
      <c r="Q16" s="14">
        <f t="shared" si="1"/>
        <v>2661.2857142857142</v>
      </c>
      <c r="R16" s="15">
        <f t="shared" si="2"/>
        <v>46688.042857142857</v>
      </c>
      <c r="S16" s="15">
        <f t="shared" si="3"/>
        <v>33873.697674418603</v>
      </c>
      <c r="T16" s="15">
        <f t="shared" si="4"/>
        <v>53251.023809523809</v>
      </c>
      <c r="U16" s="16">
        <f t="shared" si="5"/>
        <v>34239.833333333336</v>
      </c>
    </row>
    <row r="17" spans="1:21" x14ac:dyDescent="0.2">
      <c r="A17" s="81" t="s">
        <v>16</v>
      </c>
      <c r="B17" s="79" t="s">
        <v>10</v>
      </c>
      <c r="C17" s="35">
        <f t="shared" si="0"/>
        <v>40725</v>
      </c>
      <c r="E17" s="8">
        <v>2</v>
      </c>
      <c r="F17" s="9">
        <v>10</v>
      </c>
      <c r="G17" s="9">
        <v>4</v>
      </c>
      <c r="H17" s="9">
        <v>5</v>
      </c>
      <c r="I17" s="10">
        <v>8</v>
      </c>
      <c r="K17" s="14">
        <v>14634</v>
      </c>
      <c r="L17" s="15">
        <v>559511</v>
      </c>
      <c r="M17" s="15">
        <v>217922</v>
      </c>
      <c r="N17" s="15">
        <v>386032</v>
      </c>
      <c r="O17" s="16">
        <v>209449</v>
      </c>
      <c r="Q17" s="14">
        <f t="shared" si="1"/>
        <v>3683.2222222222222</v>
      </c>
      <c r="R17" s="15">
        <f t="shared" si="2"/>
        <v>46198.208333333336</v>
      </c>
      <c r="S17" s="15">
        <f t="shared" si="3"/>
        <v>37360.210526315786</v>
      </c>
      <c r="T17" s="15">
        <f t="shared" si="4"/>
        <v>60674</v>
      </c>
      <c r="U17" s="16">
        <f t="shared" si="5"/>
        <v>33817.552631578947</v>
      </c>
    </row>
    <row r="18" spans="1:21" x14ac:dyDescent="0.2">
      <c r="A18" s="81"/>
      <c r="B18" s="79"/>
      <c r="C18" s="35">
        <f t="shared" si="0"/>
        <v>40756</v>
      </c>
      <c r="E18" s="8">
        <v>9</v>
      </c>
      <c r="F18" s="9">
        <v>15</v>
      </c>
      <c r="G18" s="9">
        <v>8</v>
      </c>
      <c r="H18" s="9">
        <v>5</v>
      </c>
      <c r="I18" s="10">
        <v>7</v>
      </c>
      <c r="K18" s="14">
        <v>67051</v>
      </c>
      <c r="L18" s="15">
        <v>560352</v>
      </c>
      <c r="M18" s="15">
        <v>217188</v>
      </c>
      <c r="N18" s="15">
        <v>392118</v>
      </c>
      <c r="O18" s="16">
        <v>201911</v>
      </c>
      <c r="Q18" s="14">
        <f t="shared" si="1"/>
        <v>5566.666666666667</v>
      </c>
      <c r="R18" s="15">
        <f t="shared" si="2"/>
        <v>43023.151898734177</v>
      </c>
      <c r="S18" s="15">
        <f t="shared" si="3"/>
        <v>38818.277777777781</v>
      </c>
      <c r="T18" s="15">
        <f t="shared" si="4"/>
        <v>63215.138888888891</v>
      </c>
      <c r="U18" s="16">
        <f t="shared" si="5"/>
        <v>33582.5</v>
      </c>
    </row>
    <row r="19" spans="1:21" x14ac:dyDescent="0.2">
      <c r="A19" s="81"/>
      <c r="B19" s="79"/>
      <c r="C19" s="35">
        <f t="shared" si="0"/>
        <v>40787</v>
      </c>
      <c r="E19" s="8">
        <v>8</v>
      </c>
      <c r="F19" s="9">
        <v>14</v>
      </c>
      <c r="G19" s="9">
        <v>5</v>
      </c>
      <c r="H19" s="9">
        <v>4</v>
      </c>
      <c r="I19" s="10">
        <v>13</v>
      </c>
      <c r="K19" s="14">
        <v>108152</v>
      </c>
      <c r="L19" s="15">
        <v>583315</v>
      </c>
      <c r="M19" s="15">
        <v>221832</v>
      </c>
      <c r="N19" s="15">
        <v>433307</v>
      </c>
      <c r="O19" s="16">
        <v>223223</v>
      </c>
      <c r="Q19" s="14">
        <f t="shared" si="1"/>
        <v>7825.2692307692305</v>
      </c>
      <c r="R19" s="15">
        <f t="shared" si="2"/>
        <v>46726.438356164384</v>
      </c>
      <c r="S19" s="15">
        <f t="shared" si="3"/>
        <v>36264.45945945946</v>
      </c>
      <c r="T19" s="15">
        <f t="shared" si="4"/>
        <v>71748.71875</v>
      </c>
      <c r="U19" s="16">
        <f t="shared" si="5"/>
        <v>26656.680851063829</v>
      </c>
    </row>
    <row r="20" spans="1:21" x14ac:dyDescent="0.2">
      <c r="A20" s="81"/>
      <c r="B20" s="79" t="s">
        <v>11</v>
      </c>
      <c r="C20" s="35">
        <f t="shared" si="0"/>
        <v>40817</v>
      </c>
      <c r="E20" s="8">
        <v>12</v>
      </c>
      <c r="F20" s="9">
        <v>16</v>
      </c>
      <c r="G20" s="9">
        <v>6</v>
      </c>
      <c r="H20" s="9">
        <v>8</v>
      </c>
      <c r="I20" s="10">
        <v>13</v>
      </c>
      <c r="K20" s="14">
        <v>148955</v>
      </c>
      <c r="L20" s="15">
        <v>616696</v>
      </c>
      <c r="M20" s="15">
        <v>210131</v>
      </c>
      <c r="N20" s="15">
        <v>389381</v>
      </c>
      <c r="O20" s="16">
        <v>213598</v>
      </c>
      <c r="Q20" s="14">
        <f t="shared" si="1"/>
        <v>9501.6756756756749</v>
      </c>
      <c r="R20" s="15">
        <f t="shared" si="2"/>
        <v>42775.469135802472</v>
      </c>
      <c r="S20" s="15">
        <f t="shared" si="3"/>
        <v>42707.096774193546</v>
      </c>
      <c r="T20" s="15">
        <f t="shared" si="4"/>
        <v>77568.866666666669</v>
      </c>
      <c r="U20" s="16">
        <f t="shared" si="5"/>
        <v>23116.018181818181</v>
      </c>
    </row>
    <row r="21" spans="1:21" x14ac:dyDescent="0.2">
      <c r="A21" s="81"/>
      <c r="B21" s="79"/>
      <c r="C21" s="35">
        <f t="shared" si="0"/>
        <v>40848</v>
      </c>
      <c r="E21" s="8">
        <v>25</v>
      </c>
      <c r="F21" s="9">
        <v>19</v>
      </c>
      <c r="G21" s="9">
        <v>8</v>
      </c>
      <c r="H21" s="9">
        <v>10</v>
      </c>
      <c r="I21" s="10">
        <v>8</v>
      </c>
      <c r="K21" s="14">
        <v>179400</v>
      </c>
      <c r="L21" s="15">
        <v>595729</v>
      </c>
      <c r="M21" s="15">
        <v>244286</v>
      </c>
      <c r="N21" s="15">
        <v>404859</v>
      </c>
      <c r="O21" s="16">
        <v>240101</v>
      </c>
      <c r="Q21" s="14">
        <f t="shared" si="1"/>
        <v>8908.4745762711864</v>
      </c>
      <c r="R21" s="15">
        <f t="shared" si="2"/>
        <v>39546.215909090912</v>
      </c>
      <c r="S21" s="15">
        <f t="shared" si="3"/>
        <v>39179.911764705881</v>
      </c>
      <c r="T21" s="15">
        <f t="shared" si="4"/>
        <v>71302.393939393936</v>
      </c>
      <c r="U21" s="16">
        <f t="shared" si="5"/>
        <v>22785.684210526317</v>
      </c>
    </row>
    <row r="22" spans="1:21" x14ac:dyDescent="0.2">
      <c r="A22" s="81"/>
      <c r="B22" s="79"/>
      <c r="C22" s="35">
        <f t="shared" si="0"/>
        <v>40878</v>
      </c>
      <c r="E22" s="8">
        <v>33</v>
      </c>
      <c r="F22" s="9">
        <v>8</v>
      </c>
      <c r="G22" s="9">
        <v>8</v>
      </c>
      <c r="H22" s="9">
        <v>11</v>
      </c>
      <c r="I22" s="10">
        <v>9</v>
      </c>
      <c r="K22" s="14">
        <v>161314</v>
      </c>
      <c r="L22" s="15">
        <v>568853</v>
      </c>
      <c r="M22" s="15">
        <v>242778</v>
      </c>
      <c r="N22" s="15">
        <v>395050</v>
      </c>
      <c r="O22" s="16">
        <v>215092</v>
      </c>
      <c r="Q22" s="14">
        <f t="shared" si="1"/>
        <v>7634.8988764044943</v>
      </c>
      <c r="R22" s="15">
        <f t="shared" si="2"/>
        <v>42493.365853658535</v>
      </c>
      <c r="S22" s="15">
        <f t="shared" si="3"/>
        <v>34721.461538461539</v>
      </c>
      <c r="T22" s="15">
        <f t="shared" si="4"/>
        <v>55831.325581395351</v>
      </c>
      <c r="U22" s="16">
        <f t="shared" si="5"/>
        <v>22471.96551724138</v>
      </c>
    </row>
    <row r="23" spans="1:21" x14ac:dyDescent="0.2">
      <c r="A23" s="81"/>
      <c r="B23" s="79" t="s">
        <v>12</v>
      </c>
      <c r="C23" s="35">
        <f t="shared" si="0"/>
        <v>40909</v>
      </c>
      <c r="E23" s="8">
        <v>15</v>
      </c>
      <c r="F23" s="9">
        <v>12</v>
      </c>
      <c r="G23" s="9">
        <v>7</v>
      </c>
      <c r="H23" s="9">
        <v>14</v>
      </c>
      <c r="I23" s="10">
        <v>8</v>
      </c>
      <c r="K23" s="14">
        <v>185098</v>
      </c>
      <c r="L23" s="15">
        <v>587052</v>
      </c>
      <c r="M23" s="15">
        <v>221934</v>
      </c>
      <c r="N23" s="15">
        <v>398034</v>
      </c>
      <c r="O23" s="16">
        <v>203676</v>
      </c>
      <c r="Q23" s="14">
        <f t="shared" si="1"/>
        <v>8333.0392156862745</v>
      </c>
      <c r="R23" s="15">
        <f t="shared" si="2"/>
        <v>41809.488095238092</v>
      </c>
      <c r="S23" s="15">
        <f t="shared" si="3"/>
        <v>32336.880952380954</v>
      </c>
      <c r="T23" s="15">
        <f t="shared" si="4"/>
        <v>46399.019230769234</v>
      </c>
      <c r="U23" s="16">
        <f t="shared" si="5"/>
        <v>22372.431034482757</v>
      </c>
    </row>
    <row r="24" spans="1:21" x14ac:dyDescent="0.2">
      <c r="A24" s="81"/>
      <c r="B24" s="79"/>
      <c r="C24" s="35">
        <f t="shared" si="0"/>
        <v>40940</v>
      </c>
      <c r="E24" s="8">
        <v>15</v>
      </c>
      <c r="F24" s="9">
        <v>13</v>
      </c>
      <c r="G24" s="9">
        <v>10</v>
      </c>
      <c r="H24" s="9">
        <v>2</v>
      </c>
      <c r="I24" s="10">
        <v>6</v>
      </c>
      <c r="K24" s="14">
        <v>198812</v>
      </c>
      <c r="L24" s="15">
        <v>555437</v>
      </c>
      <c r="M24" s="15">
        <v>229259</v>
      </c>
      <c r="N24" s="15">
        <v>426510</v>
      </c>
      <c r="O24" s="16">
        <v>210370</v>
      </c>
      <c r="Q24" s="14">
        <f t="shared" si="1"/>
        <v>9090.1018518518522</v>
      </c>
      <c r="R24" s="15">
        <f t="shared" si="2"/>
        <v>42769.292682926833</v>
      </c>
      <c r="S24" s="15">
        <f t="shared" si="3"/>
        <v>31141.363636363636</v>
      </c>
      <c r="T24" s="15">
        <f t="shared" si="4"/>
        <v>49941.65306122449</v>
      </c>
      <c r="U24" s="16">
        <f t="shared" si="5"/>
        <v>22913.333333333332</v>
      </c>
    </row>
    <row r="25" spans="1:21" x14ac:dyDescent="0.2">
      <c r="A25" s="81"/>
      <c r="B25" s="79"/>
      <c r="C25" s="35">
        <f t="shared" si="0"/>
        <v>40969</v>
      </c>
      <c r="E25" s="8">
        <v>17</v>
      </c>
      <c r="F25" s="9">
        <v>10</v>
      </c>
      <c r="G25" s="9">
        <v>15</v>
      </c>
      <c r="H25" s="9">
        <v>10</v>
      </c>
      <c r="I25" s="10">
        <v>9</v>
      </c>
      <c r="K25" s="14">
        <v>210604</v>
      </c>
      <c r="L25" s="15">
        <v>605575</v>
      </c>
      <c r="M25" s="15">
        <v>228334</v>
      </c>
      <c r="N25" s="15">
        <v>477748</v>
      </c>
      <c r="O25" s="16">
        <v>228028</v>
      </c>
      <c r="Q25" s="14">
        <f t="shared" si="1"/>
        <v>9266.5213675213672</v>
      </c>
      <c r="R25" s="15">
        <f t="shared" si="2"/>
        <v>45247.974358974359</v>
      </c>
      <c r="S25" s="15">
        <f t="shared" si="3"/>
        <v>25494.85185185185</v>
      </c>
      <c r="T25" s="15">
        <f t="shared" si="4"/>
        <v>45301.490909090906</v>
      </c>
      <c r="U25" s="16">
        <f t="shared" si="5"/>
        <v>24733.301886792451</v>
      </c>
    </row>
    <row r="26" spans="1:21" x14ac:dyDescent="0.2">
      <c r="A26" s="81"/>
      <c r="B26" s="79" t="s">
        <v>13</v>
      </c>
      <c r="C26" s="35">
        <f t="shared" si="0"/>
        <v>41000</v>
      </c>
      <c r="E26" s="8">
        <v>18</v>
      </c>
      <c r="F26" s="9">
        <v>6</v>
      </c>
      <c r="G26" s="9">
        <v>10</v>
      </c>
      <c r="H26" s="9">
        <v>3</v>
      </c>
      <c r="I26" s="10">
        <v>6</v>
      </c>
      <c r="K26" s="14">
        <v>195221</v>
      </c>
      <c r="L26" s="15">
        <v>530937</v>
      </c>
      <c r="M26" s="15">
        <v>198468</v>
      </c>
      <c r="N26" s="15">
        <v>407069</v>
      </c>
      <c r="O26" s="16">
        <v>196762</v>
      </c>
      <c r="Q26" s="14">
        <f t="shared" si="1"/>
        <v>9190.6422764227646</v>
      </c>
      <c r="R26" s="15">
        <f t="shared" si="2"/>
        <v>50640.926470588238</v>
      </c>
      <c r="S26" s="15">
        <f t="shared" si="3"/>
        <v>23535.5</v>
      </c>
      <c r="T26" s="15">
        <f t="shared" si="4"/>
        <v>50185.4</v>
      </c>
      <c r="U26" s="16">
        <f t="shared" si="5"/>
        <v>28131.065217391304</v>
      </c>
    </row>
    <row r="27" spans="1:21" x14ac:dyDescent="0.2">
      <c r="A27" s="81"/>
      <c r="B27" s="79"/>
      <c r="C27" s="35">
        <f t="shared" si="0"/>
        <v>41030</v>
      </c>
      <c r="E27" s="8">
        <v>16</v>
      </c>
      <c r="F27" s="9">
        <v>11</v>
      </c>
      <c r="G27" s="9">
        <v>8</v>
      </c>
      <c r="H27" s="9">
        <v>8</v>
      </c>
      <c r="I27" s="10">
        <v>11</v>
      </c>
      <c r="K27" s="14">
        <v>191133</v>
      </c>
      <c r="L27" s="15">
        <v>592616</v>
      </c>
      <c r="M27" s="15">
        <v>256222</v>
      </c>
      <c r="N27" s="15">
        <v>426197</v>
      </c>
      <c r="O27" s="16">
        <v>222993</v>
      </c>
      <c r="Q27" s="14">
        <f t="shared" si="1"/>
        <v>10019.140350877193</v>
      </c>
      <c r="R27" s="15">
        <f t="shared" si="2"/>
        <v>57341.166666666664</v>
      </c>
      <c r="S27" s="15">
        <f t="shared" si="3"/>
        <v>23741.293103448275</v>
      </c>
      <c r="T27" s="15">
        <f t="shared" si="4"/>
        <v>52721</v>
      </c>
      <c r="U27" s="16">
        <f t="shared" si="5"/>
        <v>26059.612244897959</v>
      </c>
    </row>
    <row r="28" spans="1:21" x14ac:dyDescent="0.2">
      <c r="A28" s="81"/>
      <c r="B28" s="79"/>
      <c r="C28" s="35">
        <f t="shared" si="0"/>
        <v>41061</v>
      </c>
      <c r="E28" s="8">
        <v>9</v>
      </c>
      <c r="F28" s="9">
        <v>6</v>
      </c>
      <c r="G28" s="9">
        <v>9</v>
      </c>
      <c r="H28" s="9">
        <v>5</v>
      </c>
      <c r="I28" s="10">
        <v>8</v>
      </c>
      <c r="K28" s="14">
        <v>170793</v>
      </c>
      <c r="L28" s="15">
        <v>519753</v>
      </c>
      <c r="M28" s="15">
        <v>235575</v>
      </c>
      <c r="N28" s="15">
        <v>372370</v>
      </c>
      <c r="O28" s="16">
        <v>194838</v>
      </c>
      <c r="Q28" s="14">
        <f t="shared" si="1"/>
        <v>12796.233333333334</v>
      </c>
      <c r="R28" s="15">
        <f t="shared" si="2"/>
        <v>58471.896551724138</v>
      </c>
      <c r="S28" s="15">
        <f t="shared" si="3"/>
        <v>23216.813559322032</v>
      </c>
      <c r="T28" s="15">
        <f t="shared" si="4"/>
        <v>59712.571428571428</v>
      </c>
      <c r="U28" s="16">
        <f t="shared" si="5"/>
        <v>26180.5625</v>
      </c>
    </row>
    <row r="29" spans="1:21" x14ac:dyDescent="0.2">
      <c r="A29" s="81" t="s">
        <v>17</v>
      </c>
      <c r="B29" s="79" t="s">
        <v>10</v>
      </c>
      <c r="C29" s="35">
        <f t="shared" si="0"/>
        <v>41091</v>
      </c>
      <c r="E29" s="8">
        <v>4</v>
      </c>
      <c r="F29" s="9">
        <v>11</v>
      </c>
      <c r="G29" s="9">
        <v>3</v>
      </c>
      <c r="H29" s="9">
        <v>6</v>
      </c>
      <c r="I29" s="10">
        <v>7</v>
      </c>
      <c r="K29" s="14">
        <v>169705</v>
      </c>
      <c r="L29" s="15">
        <v>544563</v>
      </c>
      <c r="M29" s="15">
        <v>230974</v>
      </c>
      <c r="N29" s="15">
        <v>379778</v>
      </c>
      <c r="O29" s="16">
        <v>196020</v>
      </c>
      <c r="Q29" s="14">
        <f t="shared" si="1"/>
        <v>14383.139240506329</v>
      </c>
      <c r="R29" s="15">
        <f t="shared" si="2"/>
        <v>58752.298245614038</v>
      </c>
      <c r="S29" s="15">
        <f t="shared" si="3"/>
        <v>25069.672727272726</v>
      </c>
      <c r="T29" s="15">
        <f t="shared" si="4"/>
        <v>73225.647058823524</v>
      </c>
      <c r="U29" s="16">
        <f t="shared" si="5"/>
        <v>26574.702127659573</v>
      </c>
    </row>
    <row r="30" spans="1:21" x14ac:dyDescent="0.2">
      <c r="A30" s="81"/>
      <c r="B30" s="79"/>
      <c r="C30" s="35">
        <f t="shared" si="0"/>
        <v>41122</v>
      </c>
      <c r="E30" s="8">
        <v>4</v>
      </c>
      <c r="F30" s="9">
        <v>11</v>
      </c>
      <c r="G30" s="9">
        <v>7</v>
      </c>
      <c r="H30" s="9">
        <v>4</v>
      </c>
      <c r="I30" s="10">
        <v>5</v>
      </c>
      <c r="K30" s="14">
        <v>207114</v>
      </c>
      <c r="L30" s="15">
        <v>548835</v>
      </c>
      <c r="M30" s="15">
        <v>246290</v>
      </c>
      <c r="N30" s="15">
        <v>390865</v>
      </c>
      <c r="O30" s="16">
        <v>215642</v>
      </c>
      <c r="Q30" s="14">
        <f t="shared" si="1"/>
        <v>16831.911764705881</v>
      </c>
      <c r="R30" s="15">
        <f t="shared" si="2"/>
        <v>60768.709090909091</v>
      </c>
      <c r="S30" s="15">
        <f t="shared" si="3"/>
        <v>26843.51923076923</v>
      </c>
      <c r="T30" s="15">
        <f t="shared" si="4"/>
        <v>68167.416666666672</v>
      </c>
      <c r="U30" s="16">
        <f t="shared" si="5"/>
        <v>27267.021739130436</v>
      </c>
    </row>
    <row r="31" spans="1:21" x14ac:dyDescent="0.2">
      <c r="A31" s="81"/>
      <c r="B31" s="79"/>
      <c r="C31" s="35">
        <f t="shared" si="0"/>
        <v>41153</v>
      </c>
      <c r="E31" s="8">
        <v>3</v>
      </c>
      <c r="F31" s="9">
        <v>7</v>
      </c>
      <c r="G31" s="9">
        <v>5</v>
      </c>
      <c r="H31" s="9">
        <v>9</v>
      </c>
      <c r="I31" s="10">
        <v>5</v>
      </c>
      <c r="K31" s="14">
        <v>221029</v>
      </c>
      <c r="L31" s="15">
        <v>554526</v>
      </c>
      <c r="M31" s="15">
        <v>230027</v>
      </c>
      <c r="N31" s="15">
        <v>414088</v>
      </c>
      <c r="O31" s="16">
        <v>222796</v>
      </c>
      <c r="Q31" s="14">
        <f t="shared" si="1"/>
        <v>21388.796296296296</v>
      </c>
      <c r="R31" s="15">
        <f t="shared" si="2"/>
        <v>63292.884615384617</v>
      </c>
      <c r="S31" s="15">
        <f t="shared" si="3"/>
        <v>33275.142857142855</v>
      </c>
      <c r="T31" s="15">
        <f t="shared" si="4"/>
        <v>68296.2</v>
      </c>
      <c r="U31" s="16">
        <f t="shared" si="5"/>
        <v>29739.309523809523</v>
      </c>
    </row>
    <row r="32" spans="1:21" x14ac:dyDescent="0.2">
      <c r="A32" s="81"/>
      <c r="B32" s="79" t="s">
        <v>11</v>
      </c>
      <c r="C32" s="35">
        <f t="shared" si="0"/>
        <v>41183</v>
      </c>
      <c r="E32" s="8">
        <v>5</v>
      </c>
      <c r="F32" s="9">
        <v>15</v>
      </c>
      <c r="G32" s="9">
        <v>7</v>
      </c>
      <c r="H32" s="9">
        <v>6</v>
      </c>
      <c r="I32" s="10">
        <v>8</v>
      </c>
      <c r="K32" s="14">
        <v>235465</v>
      </c>
      <c r="L32" s="15">
        <v>545998</v>
      </c>
      <c r="M32" s="15">
        <v>265720</v>
      </c>
      <c r="N32" s="15">
        <v>432284</v>
      </c>
      <c r="O32" s="16">
        <v>234064</v>
      </c>
      <c r="Q32" s="14">
        <f t="shared" si="1"/>
        <v>29152.170731707316</v>
      </c>
      <c r="R32" s="15">
        <f t="shared" si="2"/>
        <v>54201.491803278688</v>
      </c>
      <c r="S32" s="15">
        <f t="shared" si="3"/>
        <v>37559.179487179485</v>
      </c>
      <c r="T32" s="15">
        <f t="shared" si="4"/>
        <v>63567.947368421053</v>
      </c>
      <c r="U32" s="16">
        <f t="shared" si="5"/>
        <v>29235.295454545456</v>
      </c>
    </row>
    <row r="33" spans="1:21" x14ac:dyDescent="0.2">
      <c r="A33" s="81"/>
      <c r="B33" s="79"/>
      <c r="C33" s="35">
        <f t="shared" si="0"/>
        <v>41214</v>
      </c>
      <c r="E33" s="8">
        <v>5</v>
      </c>
      <c r="F33" s="9">
        <v>11</v>
      </c>
      <c r="G33" s="9">
        <v>6</v>
      </c>
      <c r="H33" s="9">
        <v>8</v>
      </c>
      <c r="I33" s="10">
        <v>11</v>
      </c>
      <c r="K33" s="14">
        <v>230604</v>
      </c>
      <c r="L33" s="15">
        <v>574850</v>
      </c>
      <c r="M33" s="15">
        <v>274229</v>
      </c>
      <c r="N33" s="15">
        <v>411151</v>
      </c>
      <c r="O33" s="16">
        <v>228665</v>
      </c>
      <c r="Q33" s="14">
        <f t="shared" si="1"/>
        <v>41157</v>
      </c>
      <c r="R33" s="15">
        <f t="shared" si="2"/>
        <v>53910.245901639348</v>
      </c>
      <c r="S33" s="15">
        <f t="shared" si="3"/>
        <v>40076.08108108108</v>
      </c>
      <c r="T33" s="15">
        <f t="shared" si="4"/>
        <v>63172</v>
      </c>
      <c r="U33" s="16">
        <f t="shared" si="5"/>
        <v>29364.204545454544</v>
      </c>
    </row>
    <row r="34" spans="1:21" x14ac:dyDescent="0.2">
      <c r="A34" s="81"/>
      <c r="B34" s="79"/>
      <c r="C34" s="35">
        <f t="shared" si="0"/>
        <v>41244</v>
      </c>
      <c r="E34" s="8">
        <v>3</v>
      </c>
      <c r="F34" s="9">
        <v>10</v>
      </c>
      <c r="G34" s="9">
        <v>5</v>
      </c>
      <c r="H34" s="9">
        <v>3</v>
      </c>
      <c r="I34" s="10">
        <v>3</v>
      </c>
      <c r="K34" s="14">
        <v>207444</v>
      </c>
      <c r="L34" s="15">
        <v>534617</v>
      </c>
      <c r="M34" s="15">
        <v>254461</v>
      </c>
      <c r="N34" s="15">
        <v>345523</v>
      </c>
      <c r="O34" s="16">
        <v>214139</v>
      </c>
      <c r="Q34" s="14">
        <f t="shared" si="1"/>
        <v>52973.375</v>
      </c>
      <c r="R34" s="15">
        <f t="shared" si="2"/>
        <v>50821.369230769233</v>
      </c>
      <c r="S34" s="15">
        <f t="shared" si="3"/>
        <v>45506.090909090912</v>
      </c>
      <c r="T34" s="15">
        <f t="shared" si="4"/>
        <v>65935.805555555562</v>
      </c>
      <c r="U34" s="16">
        <f t="shared" si="5"/>
        <v>33623.743589743586</v>
      </c>
    </row>
    <row r="35" spans="1:21" x14ac:dyDescent="0.2">
      <c r="A35" s="81"/>
      <c r="B35" s="79" t="s">
        <v>12</v>
      </c>
      <c r="C35" s="35">
        <f t="shared" si="0"/>
        <v>41275</v>
      </c>
      <c r="E35" s="8">
        <v>2</v>
      </c>
      <c r="F35" s="9">
        <v>6</v>
      </c>
      <c r="G35" s="9">
        <v>6</v>
      </c>
      <c r="H35" s="9">
        <v>2</v>
      </c>
      <c r="I35" s="10">
        <v>8</v>
      </c>
      <c r="K35" s="14">
        <v>215733</v>
      </c>
      <c r="L35" s="15">
        <v>466778</v>
      </c>
      <c r="M35" s="15">
        <v>276181</v>
      </c>
      <c r="N35" s="15">
        <v>356913</v>
      </c>
      <c r="O35" s="16">
        <v>218501</v>
      </c>
      <c r="Q35" s="14">
        <f t="shared" si="1"/>
        <v>59881.318181818184</v>
      </c>
      <c r="R35" s="15">
        <f t="shared" si="2"/>
        <v>53760.066666666666</v>
      </c>
      <c r="S35" s="15">
        <f t="shared" si="3"/>
        <v>42969.666666666664</v>
      </c>
      <c r="T35" s="15">
        <f t="shared" si="4"/>
        <v>73463.25</v>
      </c>
      <c r="U35" s="16">
        <f t="shared" si="5"/>
        <v>33345.175000000003</v>
      </c>
    </row>
    <row r="36" spans="1:21" x14ac:dyDescent="0.2">
      <c r="A36" s="81"/>
      <c r="B36" s="79"/>
      <c r="C36" s="35">
        <f t="shared" si="0"/>
        <v>41306</v>
      </c>
      <c r="E36" s="8">
        <v>3</v>
      </c>
      <c r="F36" s="9">
        <v>10</v>
      </c>
      <c r="G36" s="9">
        <v>11</v>
      </c>
      <c r="H36" s="9">
        <v>6</v>
      </c>
      <c r="I36" s="10">
        <v>5</v>
      </c>
      <c r="K36" s="14">
        <v>223532</v>
      </c>
      <c r="L36" s="15">
        <v>559428</v>
      </c>
      <c r="M36" s="15">
        <v>246429</v>
      </c>
      <c r="N36" s="15">
        <v>343239</v>
      </c>
      <c r="O36" s="16">
        <v>210106</v>
      </c>
      <c r="Q36" s="14">
        <f t="shared" si="1"/>
        <v>63514.619047619046</v>
      </c>
      <c r="R36" s="15">
        <f t="shared" si="2"/>
        <v>54850.796610169491</v>
      </c>
      <c r="S36" s="15">
        <f t="shared" si="3"/>
        <v>38676.175000000003</v>
      </c>
      <c r="T36" s="15">
        <f t="shared" si="4"/>
        <v>67741.117647058825</v>
      </c>
      <c r="U36" s="16">
        <f t="shared" si="5"/>
        <v>33206.775000000001</v>
      </c>
    </row>
    <row r="37" spans="1:21" x14ac:dyDescent="0.2">
      <c r="A37" s="81"/>
      <c r="B37" s="79"/>
      <c r="C37" s="35">
        <f t="shared" si="0"/>
        <v>41334</v>
      </c>
      <c r="E37" s="8">
        <v>8</v>
      </c>
      <c r="F37" s="9">
        <v>12</v>
      </c>
      <c r="G37" s="9">
        <v>5</v>
      </c>
      <c r="H37" s="9">
        <v>6</v>
      </c>
      <c r="I37" s="10">
        <v>9</v>
      </c>
      <c r="K37" s="14">
        <v>217255</v>
      </c>
      <c r="L37" s="15">
        <v>588931</v>
      </c>
      <c r="M37" s="15">
        <v>271648</v>
      </c>
      <c r="N37" s="15">
        <v>363087</v>
      </c>
      <c r="O37" s="16">
        <v>215621</v>
      </c>
      <c r="Q37" s="14">
        <f t="shared" si="1"/>
        <v>51155.115384615383</v>
      </c>
      <c r="R37" s="15">
        <f t="shared" si="2"/>
        <v>51103.15625</v>
      </c>
      <c r="S37" s="15">
        <f t="shared" si="3"/>
        <v>39716.699999999997</v>
      </c>
      <c r="T37" s="15">
        <f t="shared" si="4"/>
        <v>72651.516129032258</v>
      </c>
      <c r="U37" s="16">
        <f t="shared" si="5"/>
        <v>30024.909090909092</v>
      </c>
    </row>
    <row r="38" spans="1:21" x14ac:dyDescent="0.2">
      <c r="A38" s="81"/>
      <c r="B38" s="79" t="s">
        <v>13</v>
      </c>
      <c r="C38" s="35">
        <f t="shared" si="0"/>
        <v>41365</v>
      </c>
      <c r="E38" s="8">
        <v>4</v>
      </c>
      <c r="F38" s="9">
        <v>14</v>
      </c>
      <c r="G38" s="9">
        <v>9</v>
      </c>
      <c r="H38" s="9">
        <v>4</v>
      </c>
      <c r="I38" s="10">
        <v>10</v>
      </c>
      <c r="K38" s="14">
        <v>214584</v>
      </c>
      <c r="L38" s="15">
        <v>579948</v>
      </c>
      <c r="M38" s="15">
        <v>233660</v>
      </c>
      <c r="N38" s="15">
        <v>339493</v>
      </c>
      <c r="O38" s="16">
        <v>191220</v>
      </c>
      <c r="Q38" s="14">
        <f t="shared" si="1"/>
        <v>52366.080000000002</v>
      </c>
      <c r="R38" s="15">
        <f t="shared" si="2"/>
        <v>52453.206349206346</v>
      </c>
      <c r="S38" s="15">
        <f t="shared" si="3"/>
        <v>37062.095238095237</v>
      </c>
      <c r="T38" s="15">
        <f t="shared" si="4"/>
        <v>74462.275862068971</v>
      </c>
      <c r="U38" s="16">
        <f t="shared" si="5"/>
        <v>27788.08695652174</v>
      </c>
    </row>
    <row r="39" spans="1:21" x14ac:dyDescent="0.2">
      <c r="A39" s="81"/>
      <c r="B39" s="79"/>
      <c r="C39" s="35">
        <f t="shared" si="0"/>
        <v>41395</v>
      </c>
      <c r="E39" s="8">
        <v>6</v>
      </c>
      <c r="F39" s="9">
        <v>16</v>
      </c>
      <c r="G39" s="9">
        <v>12</v>
      </c>
      <c r="H39" s="9">
        <v>6</v>
      </c>
      <c r="I39" s="10">
        <v>10</v>
      </c>
      <c r="K39" s="14">
        <v>221305</v>
      </c>
      <c r="L39" s="15">
        <v>595730</v>
      </c>
      <c r="M39" s="15">
        <v>264238</v>
      </c>
      <c r="N39" s="15">
        <v>361796</v>
      </c>
      <c r="O39" s="16">
        <v>201377</v>
      </c>
      <c r="Q39" s="14">
        <f t="shared" si="1"/>
        <v>49994.346153846156</v>
      </c>
      <c r="R39" s="15">
        <f t="shared" si="2"/>
        <v>48903.411764705881</v>
      </c>
      <c r="S39" s="15">
        <f t="shared" si="3"/>
        <v>32221.1875</v>
      </c>
      <c r="T39" s="15">
        <f t="shared" si="4"/>
        <v>78150.037037037036</v>
      </c>
      <c r="U39" s="16">
        <f t="shared" si="5"/>
        <v>27799.200000000001</v>
      </c>
    </row>
    <row r="40" spans="1:21" x14ac:dyDescent="0.2">
      <c r="A40" s="81"/>
      <c r="B40" s="79"/>
      <c r="C40" s="35">
        <f t="shared" si="0"/>
        <v>41426</v>
      </c>
      <c r="E40" s="8">
        <v>5</v>
      </c>
      <c r="F40" s="9">
        <v>5</v>
      </c>
      <c r="G40" s="9">
        <v>9</v>
      </c>
      <c r="H40" s="9">
        <v>5</v>
      </c>
      <c r="I40" s="10">
        <v>4</v>
      </c>
      <c r="K40" s="14">
        <v>183704</v>
      </c>
      <c r="L40" s="15">
        <v>488039</v>
      </c>
      <c r="M40" s="15">
        <v>203152</v>
      </c>
      <c r="N40" s="15">
        <v>293796</v>
      </c>
      <c r="O40" s="16">
        <v>188956</v>
      </c>
      <c r="Q40" s="14">
        <f t="shared" si="1"/>
        <v>45575.464285714283</v>
      </c>
      <c r="R40" s="15">
        <f t="shared" si="2"/>
        <v>52045.30158730159</v>
      </c>
      <c r="S40" s="15">
        <f t="shared" si="3"/>
        <v>28755.923076923078</v>
      </c>
      <c r="T40" s="15">
        <f t="shared" si="4"/>
        <v>70976.68965517242</v>
      </c>
      <c r="U40" s="16">
        <f t="shared" si="5"/>
        <v>26647.41304347826</v>
      </c>
    </row>
    <row r="41" spans="1:21" x14ac:dyDescent="0.2">
      <c r="A41" s="81" t="s">
        <v>18</v>
      </c>
      <c r="B41" s="79" t="s">
        <v>10</v>
      </c>
      <c r="C41" s="35">
        <f t="shared" si="0"/>
        <v>41456</v>
      </c>
      <c r="E41" s="8">
        <v>4</v>
      </c>
      <c r="F41" s="9">
        <v>9</v>
      </c>
      <c r="G41" s="9">
        <v>7</v>
      </c>
      <c r="H41" s="9">
        <v>4</v>
      </c>
      <c r="I41" s="10">
        <v>3</v>
      </c>
      <c r="K41" s="14">
        <v>191392</v>
      </c>
      <c r="L41" s="15">
        <v>543730</v>
      </c>
      <c r="M41" s="15">
        <v>234272</v>
      </c>
      <c r="N41" s="15">
        <v>354937</v>
      </c>
      <c r="O41" s="16">
        <v>208032</v>
      </c>
      <c r="Q41" s="14">
        <f t="shared" si="1"/>
        <v>41725.73333333333</v>
      </c>
      <c r="R41" s="15">
        <f t="shared" si="2"/>
        <v>50845.545454545456</v>
      </c>
      <c r="S41" s="15">
        <f t="shared" si="3"/>
        <v>27422.622641509435</v>
      </c>
      <c r="T41" s="15">
        <f t="shared" si="4"/>
        <v>66333.806451612909</v>
      </c>
      <c r="U41" s="16">
        <f t="shared" si="5"/>
        <v>29641.756097560974</v>
      </c>
    </row>
    <row r="42" spans="1:21" x14ac:dyDescent="0.2">
      <c r="A42" s="81"/>
      <c r="B42" s="79"/>
      <c r="C42" s="35">
        <f t="shared" si="0"/>
        <v>41487</v>
      </c>
      <c r="E42" s="8">
        <v>9</v>
      </c>
      <c r="F42" s="9">
        <v>4</v>
      </c>
      <c r="G42" s="9">
        <v>5</v>
      </c>
      <c r="H42" s="9">
        <v>3</v>
      </c>
      <c r="I42" s="10">
        <v>2</v>
      </c>
      <c r="K42" s="14">
        <v>238524</v>
      </c>
      <c r="L42" s="15">
        <v>533634</v>
      </c>
      <c r="M42" s="15">
        <v>233138</v>
      </c>
      <c r="N42" s="15">
        <v>364009</v>
      </c>
      <c r="O42" s="16">
        <v>214772</v>
      </c>
      <c r="Q42" s="14">
        <f t="shared" si="1"/>
        <v>35187.888888888891</v>
      </c>
      <c r="R42" s="15">
        <f t="shared" si="2"/>
        <v>55500.2</v>
      </c>
      <c r="S42" s="15">
        <f t="shared" si="3"/>
        <v>30640.59574468085</v>
      </c>
      <c r="T42" s="15">
        <f t="shared" si="4"/>
        <v>74182.78571428571</v>
      </c>
      <c r="U42" s="16">
        <f t="shared" si="5"/>
        <v>32104.684210526317</v>
      </c>
    </row>
    <row r="43" spans="1:21" x14ac:dyDescent="0.2">
      <c r="A43" s="81"/>
      <c r="B43" s="79"/>
      <c r="C43" s="35">
        <f t="shared" si="0"/>
        <v>41518</v>
      </c>
      <c r="E43" s="8">
        <v>17</v>
      </c>
      <c r="F43" s="9">
        <v>13</v>
      </c>
      <c r="G43" s="9">
        <v>4</v>
      </c>
      <c r="H43" s="9">
        <v>6</v>
      </c>
      <c r="I43" s="10">
        <v>6</v>
      </c>
      <c r="K43" s="14">
        <v>299810</v>
      </c>
      <c r="L43" s="15">
        <v>523815</v>
      </c>
      <c r="M43" s="15">
        <v>221623</v>
      </c>
      <c r="N43" s="15">
        <v>397780</v>
      </c>
      <c r="O43" s="16">
        <v>204783</v>
      </c>
      <c r="Q43" s="14">
        <f t="shared" si="1"/>
        <v>29984.866666666665</v>
      </c>
      <c r="R43" s="15">
        <f t="shared" si="2"/>
        <v>53522.885245901642</v>
      </c>
      <c r="S43" s="15">
        <f t="shared" si="3"/>
        <v>30219.195652173912</v>
      </c>
      <c r="T43" s="15">
        <f t="shared" si="4"/>
        <v>75421.821428571435</v>
      </c>
      <c r="U43" s="16">
        <f t="shared" si="5"/>
        <v>34546.857142857145</v>
      </c>
    </row>
    <row r="44" spans="1:21" x14ac:dyDescent="0.2">
      <c r="A44" s="81"/>
      <c r="B44" s="79" t="s">
        <v>11</v>
      </c>
      <c r="C44" s="35">
        <f t="shared" si="0"/>
        <v>41548</v>
      </c>
      <c r="E44" s="8">
        <v>18</v>
      </c>
      <c r="F44" s="9">
        <v>10</v>
      </c>
      <c r="G44" s="9">
        <v>1</v>
      </c>
      <c r="H44" s="9">
        <v>7</v>
      </c>
      <c r="I44" s="10">
        <v>5</v>
      </c>
      <c r="K44" s="14">
        <v>377041</v>
      </c>
      <c r="L44" s="15">
        <v>585024</v>
      </c>
      <c r="M44" s="15">
        <v>221167</v>
      </c>
      <c r="N44" s="15">
        <v>352242</v>
      </c>
      <c r="O44" s="16">
        <v>207513</v>
      </c>
      <c r="Q44" s="14">
        <f t="shared" si="1"/>
        <v>25623.322033898305</v>
      </c>
      <c r="R44" s="15">
        <f t="shared" si="2"/>
        <v>57367.929824561405</v>
      </c>
      <c r="S44" s="15">
        <f t="shared" si="3"/>
        <v>36252.368421052633</v>
      </c>
      <c r="T44" s="15">
        <f t="shared" si="4"/>
        <v>68534.193548387091</v>
      </c>
      <c r="U44" s="16">
        <f t="shared" si="5"/>
        <v>40847.76666666667</v>
      </c>
    </row>
    <row r="45" spans="1:21" x14ac:dyDescent="0.2">
      <c r="A45" s="81"/>
      <c r="B45" s="79"/>
      <c r="C45" s="35">
        <f t="shared" si="0"/>
        <v>41579</v>
      </c>
      <c r="E45" s="8">
        <v>9</v>
      </c>
      <c r="F45" s="9">
        <v>9</v>
      </c>
      <c r="G45" s="9">
        <v>2</v>
      </c>
      <c r="H45" s="9">
        <v>6</v>
      </c>
      <c r="I45" s="10">
        <v>8</v>
      </c>
      <c r="K45" s="14">
        <v>396171</v>
      </c>
      <c r="L45" s="15">
        <v>570883</v>
      </c>
      <c r="M45" s="15">
        <v>236084</v>
      </c>
      <c r="N45" s="15">
        <v>309701</v>
      </c>
      <c r="O45" s="16">
        <v>213540</v>
      </c>
      <c r="Q45" s="14">
        <f t="shared" si="1"/>
        <v>27203.903225806451</v>
      </c>
      <c r="R45" s="15">
        <f t="shared" si="2"/>
        <v>64902.5</v>
      </c>
      <c r="S45" s="15">
        <f t="shared" si="3"/>
        <v>48194.142857142855</v>
      </c>
      <c r="T45" s="15">
        <f t="shared" si="4"/>
        <v>66853.709677419349</v>
      </c>
      <c r="U45" s="16">
        <f t="shared" si="5"/>
        <v>44199.857142857145</v>
      </c>
    </row>
    <row r="46" spans="1:21" x14ac:dyDescent="0.2">
      <c r="A46" s="81"/>
      <c r="B46" s="79"/>
      <c r="C46" s="35">
        <f t="shared" si="0"/>
        <v>41609</v>
      </c>
      <c r="E46" s="8">
        <v>12</v>
      </c>
      <c r="F46" s="9">
        <v>8</v>
      </c>
      <c r="G46" s="9">
        <v>8</v>
      </c>
      <c r="H46" s="9">
        <v>3</v>
      </c>
      <c r="I46" s="10">
        <v>4</v>
      </c>
      <c r="K46" s="14">
        <v>398136</v>
      </c>
      <c r="L46" s="15">
        <v>574394</v>
      </c>
      <c r="M46" s="15">
        <v>213489</v>
      </c>
      <c r="N46" s="15">
        <v>270002</v>
      </c>
      <c r="O46" s="16">
        <v>183647</v>
      </c>
      <c r="Q46" s="14">
        <f t="shared" si="1"/>
        <v>27551.797101449276</v>
      </c>
      <c r="R46" s="15">
        <f t="shared" si="2"/>
        <v>62858.113207547169</v>
      </c>
      <c r="S46" s="15">
        <f t="shared" si="3"/>
        <v>50361.962962962964</v>
      </c>
      <c r="T46" s="15">
        <f t="shared" si="4"/>
        <v>70643.827586206899</v>
      </c>
      <c r="U46" s="16">
        <f t="shared" si="5"/>
        <v>44010.25</v>
      </c>
    </row>
    <row r="47" spans="1:21" x14ac:dyDescent="0.2">
      <c r="A47" s="81"/>
      <c r="B47" s="79" t="s">
        <v>12</v>
      </c>
      <c r="C47" s="35">
        <f t="shared" si="0"/>
        <v>41640</v>
      </c>
      <c r="E47" s="8">
        <v>16</v>
      </c>
      <c r="F47" s="9">
        <v>14</v>
      </c>
      <c r="G47" s="9">
        <v>5</v>
      </c>
      <c r="H47" s="9">
        <v>8</v>
      </c>
      <c r="I47" s="10">
        <v>3</v>
      </c>
      <c r="K47" s="14">
        <v>411095</v>
      </c>
      <c r="L47" s="15">
        <v>549991</v>
      </c>
      <c r="M47" s="15">
        <v>219903</v>
      </c>
      <c r="N47" s="15">
        <v>284708</v>
      </c>
      <c r="O47" s="16">
        <v>202074</v>
      </c>
      <c r="Q47" s="14">
        <f t="shared" si="1"/>
        <v>26182.432098765432</v>
      </c>
      <c r="R47" s="15">
        <f t="shared" si="2"/>
        <v>57547.258620689652</v>
      </c>
      <c r="S47" s="15">
        <f t="shared" si="3"/>
        <v>53816.160000000003</v>
      </c>
      <c r="T47" s="15">
        <f t="shared" si="4"/>
        <v>59952.78787878788</v>
      </c>
      <c r="U47" s="16">
        <f t="shared" si="5"/>
        <v>43797.464285714283</v>
      </c>
    </row>
    <row r="48" spans="1:21" x14ac:dyDescent="0.2">
      <c r="A48" s="81"/>
      <c r="B48" s="79"/>
      <c r="C48" s="35">
        <f t="shared" si="0"/>
        <v>41671</v>
      </c>
      <c r="E48" s="8">
        <v>10</v>
      </c>
      <c r="F48" s="9">
        <v>7</v>
      </c>
      <c r="G48" s="9">
        <v>4</v>
      </c>
      <c r="H48" s="9">
        <v>0</v>
      </c>
      <c r="I48" s="10">
        <v>10</v>
      </c>
      <c r="K48" s="14">
        <v>385187</v>
      </c>
      <c r="L48" s="15">
        <v>500547</v>
      </c>
      <c r="M48" s="15">
        <v>226241</v>
      </c>
      <c r="N48" s="15">
        <v>264586</v>
      </c>
      <c r="O48" s="16">
        <v>171263</v>
      </c>
      <c r="Q48" s="14">
        <f t="shared" si="1"/>
        <v>27651.707317073171</v>
      </c>
      <c r="R48" s="15">
        <f t="shared" si="2"/>
        <v>54174.655737704918</v>
      </c>
      <c r="S48" s="15">
        <f t="shared" si="3"/>
        <v>55771.125</v>
      </c>
      <c r="T48" s="15">
        <f t="shared" si="4"/>
        <v>62633.966666666667</v>
      </c>
      <c r="U48" s="16">
        <f t="shared" si="5"/>
        <v>32856.111111111109</v>
      </c>
    </row>
    <row r="49" spans="1:21" x14ac:dyDescent="0.2">
      <c r="A49" s="81"/>
      <c r="B49" s="79"/>
      <c r="C49" s="35">
        <f t="shared" si="0"/>
        <v>41699</v>
      </c>
      <c r="E49" s="8">
        <v>0</v>
      </c>
      <c r="F49" s="9">
        <v>14</v>
      </c>
      <c r="G49" s="9">
        <v>12</v>
      </c>
      <c r="H49" s="9">
        <v>11</v>
      </c>
      <c r="I49" s="10">
        <v>11</v>
      </c>
      <c r="K49" s="14">
        <v>468</v>
      </c>
      <c r="L49" s="15">
        <v>606378</v>
      </c>
      <c r="M49" s="15">
        <v>293038</v>
      </c>
      <c r="N49" s="15">
        <v>434669</v>
      </c>
      <c r="O49" s="16">
        <v>188215</v>
      </c>
      <c r="Q49" s="14">
        <f t="shared" si="1"/>
        <v>30278.43076923077</v>
      </c>
      <c r="R49" s="15">
        <f t="shared" si="2"/>
        <v>54632.532258064515</v>
      </c>
      <c r="S49" s="15">
        <f t="shared" si="3"/>
        <v>44060.0625</v>
      </c>
      <c r="T49" s="15">
        <f t="shared" si="4"/>
        <v>54740.228571428568</v>
      </c>
      <c r="U49" s="16">
        <f t="shared" si="5"/>
        <v>28445.170731707316</v>
      </c>
    </row>
    <row r="50" spans="1:21" x14ac:dyDescent="0.2">
      <c r="A50" s="81"/>
      <c r="B50" s="79" t="s">
        <v>13</v>
      </c>
      <c r="C50" s="35">
        <f t="shared" si="0"/>
        <v>41730</v>
      </c>
      <c r="E50" s="8">
        <v>3</v>
      </c>
      <c r="F50" s="9">
        <v>12</v>
      </c>
      <c r="G50" s="9">
        <v>5</v>
      </c>
      <c r="H50" s="9">
        <v>3</v>
      </c>
      <c r="I50" s="10">
        <v>6</v>
      </c>
      <c r="K50" s="14">
        <v>78642</v>
      </c>
      <c r="L50" s="15">
        <v>551193</v>
      </c>
      <c r="M50" s="15">
        <v>224067</v>
      </c>
      <c r="N50" s="15">
        <v>372652</v>
      </c>
      <c r="O50" s="16">
        <v>162069</v>
      </c>
      <c r="Q50" s="14">
        <f t="shared" si="1"/>
        <v>33393.980000000003</v>
      </c>
      <c r="R50" s="15">
        <f t="shared" si="2"/>
        <v>52396.65625</v>
      </c>
      <c r="S50" s="15">
        <f t="shared" si="3"/>
        <v>39245.055555555555</v>
      </c>
      <c r="T50" s="15">
        <f t="shared" si="4"/>
        <v>62461.870967741932</v>
      </c>
      <c r="U50" s="16">
        <f t="shared" si="5"/>
        <v>26685.904761904763</v>
      </c>
    </row>
    <row r="51" spans="1:21" x14ac:dyDescent="0.2">
      <c r="A51" s="81"/>
      <c r="B51" s="79"/>
      <c r="C51" s="35">
        <f t="shared" si="0"/>
        <v>41760</v>
      </c>
      <c r="E51" s="8">
        <v>6</v>
      </c>
      <c r="F51" s="9">
        <v>7</v>
      </c>
      <c r="G51" s="9">
        <v>6</v>
      </c>
      <c r="H51" s="9">
        <v>14</v>
      </c>
      <c r="I51" s="10">
        <v>5</v>
      </c>
      <c r="K51" s="14">
        <v>179677</v>
      </c>
      <c r="L51" s="15">
        <v>578268</v>
      </c>
      <c r="M51" s="15">
        <v>238535</v>
      </c>
      <c r="N51" s="15">
        <v>366212</v>
      </c>
      <c r="O51" s="16">
        <v>182474</v>
      </c>
      <c r="Q51" s="14">
        <f t="shared" si="1"/>
        <v>30919.255319148935</v>
      </c>
      <c r="R51" s="15">
        <f t="shared" si="2"/>
        <v>54205.983870967742</v>
      </c>
      <c r="S51" s="15">
        <f t="shared" si="3"/>
        <v>35381.824999999997</v>
      </c>
      <c r="T51" s="15">
        <f t="shared" si="4"/>
        <v>51098.179487179485</v>
      </c>
      <c r="U51" s="16">
        <f t="shared" si="5"/>
        <v>27942.102564102563</v>
      </c>
    </row>
    <row r="52" spans="1:21" x14ac:dyDescent="0.2">
      <c r="A52" s="81"/>
      <c r="B52" s="79"/>
      <c r="C52" s="35">
        <f t="shared" si="0"/>
        <v>41791</v>
      </c>
      <c r="E52" s="8">
        <v>7</v>
      </c>
      <c r="F52" s="9">
        <v>6</v>
      </c>
      <c r="G52" s="9">
        <v>2</v>
      </c>
      <c r="H52" s="9">
        <v>3</v>
      </c>
      <c r="I52" s="10">
        <v>5</v>
      </c>
      <c r="K52" s="14">
        <v>137117</v>
      </c>
      <c r="L52" s="15">
        <v>527453</v>
      </c>
      <c r="M52" s="15">
        <v>205764</v>
      </c>
      <c r="N52" s="15">
        <v>287634</v>
      </c>
      <c r="O52" s="16">
        <v>189850</v>
      </c>
      <c r="Q52" s="14">
        <f t="shared" si="1"/>
        <v>28385.380952380954</v>
      </c>
      <c r="R52" s="15">
        <f t="shared" si="2"/>
        <v>55230.5</v>
      </c>
      <c r="S52" s="15">
        <f t="shared" si="3"/>
        <v>41398.470588235294</v>
      </c>
      <c r="T52" s="15">
        <f t="shared" si="4"/>
        <v>51550.282051282054</v>
      </c>
      <c r="U52" s="16">
        <f t="shared" si="5"/>
        <v>27398.625</v>
      </c>
    </row>
    <row r="53" spans="1:21" x14ac:dyDescent="0.2">
      <c r="A53" s="81" t="s">
        <v>19</v>
      </c>
      <c r="B53" s="79" t="s">
        <v>10</v>
      </c>
      <c r="C53" s="35">
        <f t="shared" si="0"/>
        <v>41821</v>
      </c>
      <c r="E53" s="8">
        <v>9</v>
      </c>
      <c r="F53" s="9">
        <v>12</v>
      </c>
      <c r="G53" s="9">
        <v>4</v>
      </c>
      <c r="H53" s="9">
        <v>1</v>
      </c>
      <c r="I53" s="10">
        <v>6</v>
      </c>
      <c r="K53" s="14">
        <v>204099</v>
      </c>
      <c r="L53" s="15">
        <v>548541</v>
      </c>
      <c r="M53" s="15">
        <v>203247</v>
      </c>
      <c r="N53" s="15">
        <v>289803</v>
      </c>
      <c r="O53" s="16">
        <v>216721</v>
      </c>
      <c r="Q53" s="14">
        <f t="shared" si="1"/>
        <v>28148.285714285714</v>
      </c>
      <c r="R53" s="15">
        <f t="shared" si="2"/>
        <v>57110</v>
      </c>
      <c r="S53" s="15">
        <f t="shared" si="3"/>
        <v>42148.242424242424</v>
      </c>
      <c r="T53" s="15">
        <f t="shared" si="4"/>
        <v>62986.125</v>
      </c>
      <c r="U53" s="16">
        <f t="shared" si="5"/>
        <v>25827.720930232557</v>
      </c>
    </row>
    <row r="54" spans="1:21" x14ac:dyDescent="0.2">
      <c r="A54" s="81"/>
      <c r="B54" s="79"/>
      <c r="C54" s="35">
        <f t="shared" si="0"/>
        <v>41852</v>
      </c>
      <c r="E54" s="8">
        <v>1</v>
      </c>
      <c r="F54" s="9">
        <v>6</v>
      </c>
      <c r="G54" s="9">
        <v>3</v>
      </c>
      <c r="H54" s="9">
        <v>4</v>
      </c>
      <c r="I54" s="10">
        <v>1</v>
      </c>
      <c r="K54" s="14">
        <v>207349</v>
      </c>
      <c r="L54" s="15">
        <v>538253</v>
      </c>
      <c r="M54" s="15">
        <v>223313</v>
      </c>
      <c r="N54" s="15">
        <v>271658</v>
      </c>
      <c r="O54" s="16">
        <v>197697</v>
      </c>
      <c r="Q54" s="14">
        <f t="shared" si="1"/>
        <v>31052</v>
      </c>
      <c r="R54" s="15">
        <f t="shared" si="2"/>
        <v>58773.438596491229</v>
      </c>
      <c r="S54" s="15">
        <f t="shared" si="3"/>
        <v>43373.875</v>
      </c>
      <c r="T54" s="15">
        <f t="shared" si="4"/>
        <v>56184.111111111109</v>
      </c>
      <c r="U54" s="16">
        <f t="shared" si="5"/>
        <v>33441.941176470587</v>
      </c>
    </row>
    <row r="55" spans="1:21" x14ac:dyDescent="0.2">
      <c r="A55" s="81"/>
      <c r="B55" s="79"/>
      <c r="C55" s="35">
        <f t="shared" si="0"/>
        <v>41883</v>
      </c>
      <c r="E55" s="8">
        <v>6</v>
      </c>
      <c r="F55" s="9">
        <v>4</v>
      </c>
      <c r="G55" s="9">
        <v>2</v>
      </c>
      <c r="H55" s="9">
        <v>3</v>
      </c>
      <c r="I55" s="10">
        <v>9</v>
      </c>
      <c r="K55" s="14">
        <v>280989</v>
      </c>
      <c r="L55" s="15">
        <v>559083</v>
      </c>
      <c r="M55" s="15">
        <v>232487</v>
      </c>
      <c r="N55" s="15">
        <v>304603</v>
      </c>
      <c r="O55" s="16">
        <v>200555</v>
      </c>
      <c r="Q55" s="14">
        <f t="shared" si="1"/>
        <v>33996.03125</v>
      </c>
      <c r="R55" s="15">
        <f t="shared" si="2"/>
        <v>70272.148936170212</v>
      </c>
      <c r="S55" s="15">
        <f t="shared" si="3"/>
        <v>60336.954545454544</v>
      </c>
      <c r="T55" s="15">
        <f t="shared" si="4"/>
        <v>67591.5</v>
      </c>
      <c r="U55" s="16">
        <f t="shared" si="5"/>
        <v>35917.6875</v>
      </c>
    </row>
    <row r="56" spans="1:21" x14ac:dyDescent="0.2">
      <c r="A56" s="81"/>
      <c r="B56" s="79" t="s">
        <v>11</v>
      </c>
      <c r="C56" s="35">
        <f t="shared" si="0"/>
        <v>41913</v>
      </c>
      <c r="E56" s="8">
        <v>20</v>
      </c>
      <c r="F56" s="9">
        <v>12</v>
      </c>
      <c r="G56" s="9">
        <v>6</v>
      </c>
      <c r="H56" s="9">
        <v>8</v>
      </c>
      <c r="I56" s="10">
        <v>10</v>
      </c>
      <c r="K56" s="14">
        <v>322010</v>
      </c>
      <c r="L56" s="15">
        <v>588309</v>
      </c>
      <c r="M56" s="15">
        <v>221341</v>
      </c>
      <c r="N56" s="15">
        <v>319467</v>
      </c>
      <c r="O56" s="16">
        <v>204375</v>
      </c>
      <c r="Q56" s="14">
        <f t="shared" si="1"/>
        <v>27168.183673469386</v>
      </c>
      <c r="R56" s="15">
        <f t="shared" si="2"/>
        <v>71061.851063829788</v>
      </c>
      <c r="S56" s="15">
        <f t="shared" si="3"/>
        <v>57595.086956521736</v>
      </c>
      <c r="T56" s="15">
        <f t="shared" si="4"/>
        <v>55738.696969696968</v>
      </c>
      <c r="U56" s="16">
        <f t="shared" si="5"/>
        <v>33102</v>
      </c>
    </row>
    <row r="57" spans="1:21" x14ac:dyDescent="0.2">
      <c r="A57" s="81"/>
      <c r="B57" s="79"/>
      <c r="C57" s="35">
        <f t="shared" si="0"/>
        <v>41944</v>
      </c>
      <c r="E57" s="8">
        <v>12</v>
      </c>
      <c r="F57" s="9">
        <v>15</v>
      </c>
      <c r="G57" s="9">
        <v>4</v>
      </c>
      <c r="H57" s="9">
        <v>7</v>
      </c>
      <c r="I57" s="10">
        <v>11</v>
      </c>
      <c r="K57" s="14">
        <v>359400</v>
      </c>
      <c r="L57" s="15">
        <v>518039</v>
      </c>
      <c r="M57" s="15">
        <v>221747</v>
      </c>
      <c r="N57" s="15">
        <v>284089</v>
      </c>
      <c r="O57" s="16">
        <v>183253</v>
      </c>
      <c r="Q57" s="14">
        <f t="shared" si="1"/>
        <v>27472.072727272727</v>
      </c>
      <c r="R57" s="15">
        <f t="shared" si="2"/>
        <v>59630.509090909094</v>
      </c>
      <c r="S57" s="15">
        <f t="shared" si="3"/>
        <v>62280.904761904763</v>
      </c>
      <c r="T57" s="15">
        <f t="shared" si="4"/>
        <v>67586.692307692312</v>
      </c>
      <c r="U57" s="16">
        <f t="shared" si="5"/>
        <v>28391.690476190477</v>
      </c>
    </row>
    <row r="58" spans="1:21" x14ac:dyDescent="0.2">
      <c r="A58" s="81"/>
      <c r="B58" s="79"/>
      <c r="C58" s="35">
        <f t="shared" si="0"/>
        <v>41974</v>
      </c>
      <c r="E58" s="8">
        <v>5</v>
      </c>
      <c r="F58" s="9">
        <v>13</v>
      </c>
      <c r="G58" s="9">
        <v>8</v>
      </c>
      <c r="H58" s="9">
        <v>7</v>
      </c>
      <c r="I58" s="10">
        <v>7</v>
      </c>
      <c r="K58" s="14">
        <v>371513</v>
      </c>
      <c r="L58" s="15">
        <v>540754</v>
      </c>
      <c r="M58" s="15">
        <v>208894</v>
      </c>
      <c r="N58" s="15">
        <v>258640</v>
      </c>
      <c r="O58" s="16">
        <v>190320</v>
      </c>
      <c r="Q58" s="14">
        <f t="shared" si="1"/>
        <v>32931.32075471698</v>
      </c>
      <c r="R58" s="15">
        <f t="shared" si="2"/>
        <v>53112.56451612903</v>
      </c>
      <c r="S58" s="15">
        <f t="shared" si="3"/>
        <v>48556.629629629628</v>
      </c>
      <c r="T58" s="15">
        <f t="shared" si="4"/>
        <v>57608.666666666664</v>
      </c>
      <c r="U58" s="16">
        <f t="shared" si="5"/>
        <v>27111.840909090908</v>
      </c>
    </row>
    <row r="59" spans="1:21" x14ac:dyDescent="0.2">
      <c r="A59" s="81"/>
      <c r="B59" s="79" t="s">
        <v>12</v>
      </c>
      <c r="C59" s="35">
        <f t="shared" si="0"/>
        <v>42005</v>
      </c>
      <c r="E59" s="8">
        <v>7</v>
      </c>
      <c r="F59" s="9">
        <v>16</v>
      </c>
      <c r="G59" s="9">
        <v>8</v>
      </c>
      <c r="H59" s="9">
        <v>9</v>
      </c>
      <c r="I59" s="10">
        <v>17</v>
      </c>
      <c r="K59" s="14">
        <v>357601</v>
      </c>
      <c r="L59" s="15">
        <v>512136</v>
      </c>
      <c r="M59" s="15">
        <v>245475</v>
      </c>
      <c r="N59" s="15">
        <v>253228</v>
      </c>
      <c r="O59" s="16">
        <v>165286</v>
      </c>
      <c r="Q59" s="14">
        <f t="shared" si="1"/>
        <v>37232.588235294119</v>
      </c>
      <c r="R59" s="15">
        <f t="shared" si="2"/>
        <v>49342.030303030304</v>
      </c>
      <c r="S59" s="15">
        <f t="shared" si="3"/>
        <v>43653.451612903227</v>
      </c>
      <c r="T59" s="15">
        <f t="shared" si="4"/>
        <v>44518.026315789473</v>
      </c>
      <c r="U59" s="16">
        <f t="shared" si="5"/>
        <v>20754.290909090909</v>
      </c>
    </row>
    <row r="60" spans="1:21" x14ac:dyDescent="0.2">
      <c r="A60" s="81"/>
      <c r="B60" s="79"/>
      <c r="C60" s="35">
        <f t="shared" si="0"/>
        <v>42036</v>
      </c>
      <c r="E60" s="8">
        <v>15</v>
      </c>
      <c r="F60" s="9">
        <v>9</v>
      </c>
      <c r="G60" s="9">
        <v>5</v>
      </c>
      <c r="H60" s="9">
        <v>10</v>
      </c>
      <c r="I60" s="10">
        <v>20</v>
      </c>
      <c r="K60" s="14">
        <v>343363</v>
      </c>
      <c r="L60" s="15">
        <v>486489</v>
      </c>
      <c r="M60" s="15">
        <v>219790</v>
      </c>
      <c r="N60" s="15">
        <v>245858</v>
      </c>
      <c r="O60" s="16">
        <v>146936</v>
      </c>
      <c r="Q60" s="14">
        <f t="shared" si="1"/>
        <v>31305.784615384615</v>
      </c>
      <c r="R60" s="15">
        <f t="shared" si="2"/>
        <v>46446.521739130432</v>
      </c>
      <c r="S60" s="15">
        <f t="shared" si="3"/>
        <v>40901.030303030304</v>
      </c>
      <c r="T60" s="15">
        <f t="shared" si="4"/>
        <v>37861.022727272728</v>
      </c>
      <c r="U60" s="16">
        <f t="shared" si="5"/>
        <v>14739.527027027027</v>
      </c>
    </row>
    <row r="61" spans="1:21" x14ac:dyDescent="0.2">
      <c r="A61" s="81"/>
      <c r="B61" s="79"/>
      <c r="C61" s="35">
        <f t="shared" si="0"/>
        <v>42064</v>
      </c>
      <c r="E61" s="8">
        <v>12</v>
      </c>
      <c r="F61" s="9">
        <v>13</v>
      </c>
      <c r="G61" s="9">
        <v>6</v>
      </c>
      <c r="H61" s="9">
        <v>8</v>
      </c>
      <c r="I61" s="10">
        <v>19</v>
      </c>
      <c r="K61" s="14">
        <v>403595</v>
      </c>
      <c r="L61" s="15">
        <v>532882</v>
      </c>
      <c r="M61" s="15">
        <v>177479</v>
      </c>
      <c r="N61" s="15">
        <v>273522</v>
      </c>
      <c r="O61" s="16">
        <v>185773</v>
      </c>
      <c r="Q61" s="14">
        <f t="shared" si="1"/>
        <v>30387.070422535213</v>
      </c>
      <c r="R61" s="15">
        <f t="shared" si="2"/>
        <v>40751.397435897437</v>
      </c>
      <c r="S61" s="15">
        <f t="shared" si="3"/>
        <v>34992.594594594593</v>
      </c>
      <c r="T61" s="15">
        <f t="shared" si="4"/>
        <v>33363.34693877551</v>
      </c>
      <c r="U61" s="16">
        <f t="shared" si="5"/>
        <v>12808.845238095239</v>
      </c>
    </row>
    <row r="62" spans="1:21" x14ac:dyDescent="0.2">
      <c r="A62" s="81"/>
      <c r="B62" s="79" t="s">
        <v>13</v>
      </c>
      <c r="C62" s="35">
        <f t="shared" si="0"/>
        <v>42095</v>
      </c>
      <c r="E62" s="8">
        <v>15</v>
      </c>
      <c r="F62" s="9">
        <v>7</v>
      </c>
      <c r="G62" s="9">
        <v>5</v>
      </c>
      <c r="H62" s="9">
        <v>5</v>
      </c>
      <c r="I62" s="10">
        <v>15</v>
      </c>
      <c r="K62" s="14">
        <v>347350</v>
      </c>
      <c r="L62" s="15">
        <v>458845</v>
      </c>
      <c r="M62" s="15">
        <v>177530</v>
      </c>
      <c r="N62" s="15">
        <v>226229</v>
      </c>
      <c r="O62" s="16">
        <v>157713</v>
      </c>
      <c r="Q62" s="14">
        <f t="shared" si="1"/>
        <v>33073.060606060608</v>
      </c>
      <c r="R62" s="15">
        <f t="shared" si="2"/>
        <v>41769.109589041094</v>
      </c>
      <c r="S62" s="15">
        <f t="shared" si="3"/>
        <v>34747.638888888891</v>
      </c>
      <c r="T62" s="15">
        <f t="shared" si="4"/>
        <v>33512.304347826088</v>
      </c>
      <c r="U62" s="16">
        <f t="shared" si="5"/>
        <v>11564.955056179775</v>
      </c>
    </row>
    <row r="63" spans="1:21" x14ac:dyDescent="0.2">
      <c r="A63" s="81"/>
      <c r="B63" s="79"/>
      <c r="C63" s="35">
        <f t="shared" si="0"/>
        <v>42125</v>
      </c>
      <c r="E63" s="8">
        <v>14</v>
      </c>
      <c r="F63" s="9">
        <v>9</v>
      </c>
      <c r="G63" s="9">
        <v>5</v>
      </c>
      <c r="H63" s="9">
        <v>8</v>
      </c>
      <c r="I63" s="10">
        <v>19</v>
      </c>
      <c r="K63" s="14">
        <v>353835</v>
      </c>
      <c r="L63" s="15">
        <v>508329</v>
      </c>
      <c r="M63" s="15">
        <v>175165</v>
      </c>
      <c r="N63" s="15">
        <v>244369</v>
      </c>
      <c r="O63" s="16">
        <v>162004</v>
      </c>
      <c r="Q63" s="14">
        <f t="shared" si="1"/>
        <v>32018.485294117647</v>
      </c>
      <c r="R63" s="15">
        <f t="shared" si="2"/>
        <v>45364.701492537315</v>
      </c>
      <c r="S63" s="15">
        <f t="shared" si="3"/>
        <v>32549.54054054054</v>
      </c>
      <c r="T63" s="15">
        <f t="shared" si="4"/>
        <v>31954.170212765959</v>
      </c>
      <c r="U63" s="16">
        <f t="shared" si="5"/>
        <v>10392.082474226803</v>
      </c>
    </row>
    <row r="64" spans="1:21" x14ac:dyDescent="0.2">
      <c r="A64" s="81"/>
      <c r="B64" s="79"/>
      <c r="C64" s="35">
        <f t="shared" si="0"/>
        <v>42156</v>
      </c>
      <c r="E64" s="8">
        <v>8</v>
      </c>
      <c r="F64" s="9">
        <v>8</v>
      </c>
      <c r="G64" s="9">
        <v>4</v>
      </c>
      <c r="H64" s="9">
        <v>2</v>
      </c>
      <c r="I64" s="10">
        <v>9</v>
      </c>
      <c r="K64" s="14">
        <v>377393</v>
      </c>
      <c r="L64" s="15">
        <v>438668</v>
      </c>
      <c r="M64" s="15">
        <v>156810</v>
      </c>
      <c r="N64" s="15">
        <v>191543</v>
      </c>
      <c r="O64" s="16">
        <v>140503</v>
      </c>
      <c r="Q64" s="14">
        <f t="shared" si="1"/>
        <v>30748.408450704224</v>
      </c>
      <c r="R64" s="15">
        <f t="shared" si="2"/>
        <v>47376.596774193546</v>
      </c>
      <c r="S64" s="15">
        <f t="shared" si="3"/>
        <v>34916.63636363636</v>
      </c>
      <c r="T64" s="15">
        <f t="shared" si="4"/>
        <v>34160.690476190473</v>
      </c>
      <c r="U64" s="16">
        <f t="shared" si="5"/>
        <v>9678.939393939394</v>
      </c>
    </row>
    <row r="65" spans="1:21" x14ac:dyDescent="0.2">
      <c r="A65" s="81" t="s">
        <v>20</v>
      </c>
      <c r="B65" s="79" t="s">
        <v>10</v>
      </c>
      <c r="C65" s="35">
        <f t="shared" si="0"/>
        <v>42186</v>
      </c>
      <c r="E65" s="8">
        <v>21</v>
      </c>
      <c r="F65" s="9">
        <v>10</v>
      </c>
      <c r="G65" s="9">
        <v>5</v>
      </c>
      <c r="H65" s="9">
        <v>2</v>
      </c>
      <c r="I65" s="10">
        <v>2</v>
      </c>
      <c r="K65" s="14">
        <v>426456</v>
      </c>
      <c r="L65" s="15">
        <v>431769</v>
      </c>
      <c r="M65" s="15">
        <v>162330</v>
      </c>
      <c r="N65" s="15">
        <v>235576</v>
      </c>
      <c r="O65" s="16">
        <v>151368</v>
      </c>
      <c r="Q65" s="14">
        <f t="shared" si="1"/>
        <v>26494.023529411767</v>
      </c>
      <c r="R65" s="15">
        <f t="shared" si="2"/>
        <v>51017.535714285717</v>
      </c>
      <c r="S65" s="15">
        <f t="shared" si="3"/>
        <v>35636.800000000003</v>
      </c>
      <c r="T65" s="15">
        <f t="shared" si="4"/>
        <v>40488.485714285714</v>
      </c>
      <c r="U65" s="16">
        <f t="shared" si="5"/>
        <v>11241.630952380952</v>
      </c>
    </row>
    <row r="66" spans="1:21" x14ac:dyDescent="0.2">
      <c r="A66" s="81"/>
      <c r="B66" s="79"/>
      <c r="C66" s="35">
        <f t="shared" si="0"/>
        <v>42217</v>
      </c>
      <c r="E66" s="8">
        <v>11</v>
      </c>
      <c r="F66" s="9">
        <v>9</v>
      </c>
      <c r="G66" s="9">
        <v>2</v>
      </c>
      <c r="H66" s="9">
        <v>3</v>
      </c>
      <c r="I66" s="10">
        <v>0</v>
      </c>
      <c r="K66" s="14">
        <v>456167</v>
      </c>
      <c r="L66" s="15">
        <v>467537</v>
      </c>
      <c r="M66" s="15">
        <v>166183</v>
      </c>
      <c r="N66" s="15">
        <v>181455</v>
      </c>
      <c r="O66" s="16">
        <v>44607</v>
      </c>
      <c r="Q66" s="14">
        <f t="shared" si="1"/>
        <v>29195.012345679013</v>
      </c>
      <c r="R66" s="15">
        <f t="shared" si="2"/>
        <v>50679.107142857145</v>
      </c>
      <c r="S66" s="15">
        <f t="shared" si="3"/>
        <v>37611</v>
      </c>
      <c r="T66" s="15">
        <f t="shared" si="4"/>
        <v>48310.5</v>
      </c>
      <c r="U66" s="16">
        <f t="shared" si="5"/>
        <v>13155.75</v>
      </c>
    </row>
    <row r="67" spans="1:21" x14ac:dyDescent="0.2">
      <c r="A67" s="81"/>
      <c r="B67" s="79"/>
      <c r="C67" s="35">
        <f t="shared" si="0"/>
        <v>42248</v>
      </c>
      <c r="E67" s="8">
        <v>11</v>
      </c>
      <c r="F67" s="9">
        <v>9</v>
      </c>
      <c r="G67" s="9">
        <v>4</v>
      </c>
      <c r="H67" s="9">
        <v>7</v>
      </c>
      <c r="I67" s="10">
        <v>5</v>
      </c>
      <c r="K67" s="14">
        <v>429876</v>
      </c>
      <c r="L67" s="15">
        <v>453208</v>
      </c>
      <c r="M67" s="15">
        <v>162290</v>
      </c>
      <c r="N67" s="15">
        <v>203165</v>
      </c>
      <c r="O67" s="16">
        <v>144087</v>
      </c>
      <c r="Q67" s="14">
        <f t="shared" si="1"/>
        <v>29888.462500000001</v>
      </c>
      <c r="R67" s="15">
        <f t="shared" si="2"/>
        <v>53045.307692307695</v>
      </c>
      <c r="S67" s="15">
        <f t="shared" si="3"/>
        <v>40012.32</v>
      </c>
      <c r="T67" s="15">
        <f t="shared" si="4"/>
        <v>47493.962962962964</v>
      </c>
      <c r="U67" s="16">
        <f t="shared" si="5"/>
        <v>16005.64</v>
      </c>
    </row>
    <row r="68" spans="1:21" x14ac:dyDescent="0.2">
      <c r="A68" s="81"/>
      <c r="B68" s="79" t="s">
        <v>11</v>
      </c>
      <c r="C68" s="35">
        <f t="shared" si="0"/>
        <v>42278</v>
      </c>
      <c r="E68" s="8">
        <v>9</v>
      </c>
      <c r="F68" s="9">
        <v>5</v>
      </c>
      <c r="G68" s="9">
        <v>1</v>
      </c>
      <c r="H68" s="9">
        <v>2</v>
      </c>
      <c r="I68" s="10">
        <v>7</v>
      </c>
      <c r="K68" s="14">
        <v>462302</v>
      </c>
      <c r="L68" s="15">
        <v>500069</v>
      </c>
      <c r="M68" s="15">
        <v>185897</v>
      </c>
      <c r="N68" s="15">
        <v>245160</v>
      </c>
      <c r="O68" s="16">
        <v>170354</v>
      </c>
      <c r="Q68" s="14">
        <f t="shared" si="1"/>
        <v>33865.25675675676</v>
      </c>
      <c r="R68" s="15">
        <f t="shared" si="2"/>
        <v>55991.6</v>
      </c>
      <c r="S68" s="15">
        <f t="shared" si="3"/>
        <v>48032.142857142855</v>
      </c>
      <c r="T68" s="15">
        <f t="shared" si="4"/>
        <v>54219.5</v>
      </c>
      <c r="U68" s="16">
        <f t="shared" si="5"/>
        <v>19355.309523809523</v>
      </c>
    </row>
    <row r="69" spans="1:21" x14ac:dyDescent="0.2">
      <c r="A69" s="81"/>
      <c r="B69" s="79"/>
      <c r="C69" s="35">
        <f t="shared" ref="C69:C132" si="6">EDATE(C68,1)</f>
        <v>42309</v>
      </c>
      <c r="E69" s="8">
        <v>22</v>
      </c>
      <c r="F69" s="9">
        <v>9</v>
      </c>
      <c r="G69" s="9">
        <v>1</v>
      </c>
      <c r="H69" s="9">
        <v>0</v>
      </c>
      <c r="I69" s="10">
        <v>5</v>
      </c>
      <c r="K69" s="14">
        <v>467427</v>
      </c>
      <c r="L69" s="15">
        <v>524704</v>
      </c>
      <c r="M69" s="15">
        <v>187716</v>
      </c>
      <c r="N69" s="15">
        <v>237007</v>
      </c>
      <c r="O69" s="16">
        <v>153176</v>
      </c>
      <c r="Q69" s="14">
        <f t="shared" si="1"/>
        <v>31946.59756097561</v>
      </c>
      <c r="R69" s="15">
        <f t="shared" si="2"/>
        <v>56319.1</v>
      </c>
      <c r="S69" s="15">
        <f t="shared" si="3"/>
        <v>60072.117647058825</v>
      </c>
      <c r="T69" s="15">
        <f t="shared" si="4"/>
        <v>80869.125</v>
      </c>
      <c r="U69" s="16">
        <f t="shared" si="5"/>
        <v>28717.678571428572</v>
      </c>
    </row>
    <row r="70" spans="1:21" x14ac:dyDescent="0.2">
      <c r="A70" s="81"/>
      <c r="B70" s="79"/>
      <c r="C70" s="35">
        <f t="shared" si="6"/>
        <v>42339</v>
      </c>
      <c r="E70" s="8">
        <v>19</v>
      </c>
      <c r="F70" s="9">
        <v>6</v>
      </c>
      <c r="G70" s="9">
        <v>4</v>
      </c>
      <c r="H70" s="9">
        <v>6</v>
      </c>
      <c r="I70" s="10">
        <v>7</v>
      </c>
      <c r="K70" s="14">
        <v>466676</v>
      </c>
      <c r="L70" s="15">
        <v>474926</v>
      </c>
      <c r="M70" s="15">
        <v>165893</v>
      </c>
      <c r="N70" s="15">
        <v>229533</v>
      </c>
      <c r="O70" s="16">
        <v>141024</v>
      </c>
      <c r="Q70" s="14">
        <f t="shared" si="1"/>
        <v>29128</v>
      </c>
      <c r="R70" s="15">
        <f t="shared" si="2"/>
        <v>59421.104166666664</v>
      </c>
      <c r="S70" s="15">
        <f t="shared" si="3"/>
        <v>60606.411764705881</v>
      </c>
      <c r="T70" s="15">
        <f t="shared" si="4"/>
        <v>66594.8</v>
      </c>
      <c r="U70" s="16">
        <f t="shared" si="5"/>
        <v>30946.76923076923</v>
      </c>
    </row>
    <row r="71" spans="1:21" x14ac:dyDescent="0.2">
      <c r="A71" s="81"/>
      <c r="B71" s="79" t="s">
        <v>12</v>
      </c>
      <c r="C71" s="35">
        <f t="shared" si="6"/>
        <v>42370</v>
      </c>
      <c r="E71" s="8">
        <v>15</v>
      </c>
      <c r="F71" s="9">
        <v>3</v>
      </c>
      <c r="G71" s="9">
        <v>4</v>
      </c>
      <c r="H71" s="9">
        <v>1</v>
      </c>
      <c r="I71" s="10">
        <v>6</v>
      </c>
      <c r="K71" s="14">
        <v>420105</v>
      </c>
      <c r="L71" s="15">
        <v>469106</v>
      </c>
      <c r="M71" s="15">
        <v>179561</v>
      </c>
      <c r="N71" s="15">
        <v>214596</v>
      </c>
      <c r="O71" s="16">
        <v>130803</v>
      </c>
      <c r="Q71" s="14">
        <f t="shared" si="1"/>
        <v>31063.827586206895</v>
      </c>
      <c r="R71" s="15">
        <f t="shared" si="2"/>
        <v>70476.829268292684</v>
      </c>
      <c r="S71" s="15">
        <f t="shared" si="3"/>
        <v>65471.25</v>
      </c>
      <c r="T71" s="15">
        <f t="shared" si="4"/>
        <v>68995.578947368427</v>
      </c>
      <c r="U71" s="16">
        <f t="shared" si="5"/>
        <v>26135.033333333333</v>
      </c>
    </row>
    <row r="72" spans="1:21" x14ac:dyDescent="0.2">
      <c r="A72" s="81"/>
      <c r="B72" s="79"/>
      <c r="C72" s="35">
        <f t="shared" si="6"/>
        <v>42401</v>
      </c>
      <c r="E72" s="8">
        <v>8</v>
      </c>
      <c r="F72" s="9">
        <v>10</v>
      </c>
      <c r="G72" s="9">
        <v>2</v>
      </c>
      <c r="H72" s="9">
        <v>5</v>
      </c>
      <c r="I72" s="10">
        <v>11</v>
      </c>
      <c r="K72" s="14">
        <v>441484</v>
      </c>
      <c r="L72" s="15">
        <v>476248</v>
      </c>
      <c r="M72" s="15">
        <v>182150</v>
      </c>
      <c r="N72" s="15">
        <v>232660</v>
      </c>
      <c r="O72" s="16">
        <v>126235</v>
      </c>
      <c r="Q72" s="14">
        <f t="shared" si="1"/>
        <v>31998.452380952382</v>
      </c>
      <c r="R72" s="15">
        <f t="shared" si="2"/>
        <v>69006.21428571429</v>
      </c>
      <c r="S72" s="15">
        <f t="shared" si="3"/>
        <v>66469.1875</v>
      </c>
      <c r="T72" s="15">
        <f t="shared" si="4"/>
        <v>64862.904761904763</v>
      </c>
      <c r="U72" s="16">
        <f t="shared" si="5"/>
        <v>21114.121951219513</v>
      </c>
    </row>
    <row r="73" spans="1:21" x14ac:dyDescent="0.2">
      <c r="A73" s="81"/>
      <c r="B73" s="79"/>
      <c r="C73" s="35">
        <f t="shared" si="6"/>
        <v>42430</v>
      </c>
      <c r="E73" s="8">
        <v>10</v>
      </c>
      <c r="F73" s="9">
        <v>5</v>
      </c>
      <c r="G73" s="9">
        <v>1</v>
      </c>
      <c r="H73" s="9">
        <v>2</v>
      </c>
      <c r="I73" s="10">
        <v>6</v>
      </c>
      <c r="K73" s="14">
        <v>438205</v>
      </c>
      <c r="L73" s="15">
        <v>460590</v>
      </c>
      <c r="M73" s="15">
        <v>189275</v>
      </c>
      <c r="N73" s="15">
        <v>243085</v>
      </c>
      <c r="O73" s="16">
        <v>139688</v>
      </c>
      <c r="Q73" s="14">
        <f t="shared" ref="Q73:Q114" si="7">IFERROR(SUM(K68:K73)/SUM(E68:E73),SUM(K68:K73))</f>
        <v>32484.325301204819</v>
      </c>
      <c r="R73" s="15">
        <f t="shared" ref="R73:R115" si="8">IFERROR(SUM(L68:L73)/SUM(F68:F73),SUM(L68:L73))</f>
        <v>76464.289473684214</v>
      </c>
      <c r="S73" s="15">
        <f t="shared" ref="S73:S115" si="9">IFERROR(SUM(M68:M73)/SUM(G68:G73),SUM(M68:M73))</f>
        <v>83884</v>
      </c>
      <c r="T73" s="15">
        <f t="shared" ref="T73:T115" si="10">IFERROR(SUM(N68:N73)/SUM(H68:H73),SUM(N68:N73))</f>
        <v>87627.5625</v>
      </c>
      <c r="U73" s="16">
        <f t="shared" ref="U73:U115" si="11">IFERROR(SUM(O68:O73)/SUM(I68:I73),SUM(O68:O73))</f>
        <v>20506.666666666668</v>
      </c>
    </row>
    <row r="74" spans="1:21" x14ac:dyDescent="0.2">
      <c r="A74" s="81"/>
      <c r="B74" s="79" t="s">
        <v>13</v>
      </c>
      <c r="C74" s="35">
        <f t="shared" si="6"/>
        <v>42461</v>
      </c>
      <c r="E74" s="8">
        <v>15</v>
      </c>
      <c r="F74" s="9">
        <v>14</v>
      </c>
      <c r="G74" s="9">
        <v>1</v>
      </c>
      <c r="H74" s="9">
        <v>4</v>
      </c>
      <c r="I74" s="10">
        <v>4</v>
      </c>
      <c r="K74" s="14">
        <v>425961</v>
      </c>
      <c r="L74" s="15">
        <v>467835</v>
      </c>
      <c r="M74" s="15">
        <v>187692</v>
      </c>
      <c r="N74" s="15">
        <v>220647</v>
      </c>
      <c r="O74" s="16">
        <v>137428</v>
      </c>
      <c r="Q74" s="14">
        <f t="shared" si="7"/>
        <v>29886.044943820223</v>
      </c>
      <c r="R74" s="15">
        <f t="shared" si="8"/>
        <v>61136.361702127659</v>
      </c>
      <c r="S74" s="15">
        <f t="shared" si="9"/>
        <v>84022.076923076922</v>
      </c>
      <c r="T74" s="15">
        <f t="shared" si="10"/>
        <v>76529.333333333328</v>
      </c>
      <c r="U74" s="16">
        <f t="shared" si="11"/>
        <v>21239.846153846152</v>
      </c>
    </row>
    <row r="75" spans="1:21" x14ac:dyDescent="0.2">
      <c r="A75" s="81"/>
      <c r="B75" s="79"/>
      <c r="C75" s="35">
        <f t="shared" si="6"/>
        <v>42491</v>
      </c>
      <c r="E75" s="8">
        <v>9</v>
      </c>
      <c r="F75" s="9">
        <v>8</v>
      </c>
      <c r="G75" s="9">
        <v>5</v>
      </c>
      <c r="H75" s="9">
        <v>2</v>
      </c>
      <c r="I75" s="10">
        <v>10</v>
      </c>
      <c r="K75" s="14">
        <v>447170</v>
      </c>
      <c r="L75" s="15">
        <v>478835</v>
      </c>
      <c r="M75" s="15">
        <v>183363</v>
      </c>
      <c r="N75" s="15">
        <v>197241</v>
      </c>
      <c r="O75" s="16">
        <v>148535</v>
      </c>
      <c r="Q75" s="14">
        <f t="shared" si="7"/>
        <v>34731.59210526316</v>
      </c>
      <c r="R75" s="15">
        <f t="shared" si="8"/>
        <v>61468.260869565216</v>
      </c>
      <c r="S75" s="15">
        <f t="shared" si="9"/>
        <v>63996.117647058825</v>
      </c>
      <c r="T75" s="15">
        <f t="shared" si="10"/>
        <v>66888.100000000006</v>
      </c>
      <c r="U75" s="16">
        <f t="shared" si="11"/>
        <v>18720.75</v>
      </c>
    </row>
    <row r="76" spans="1:21" x14ac:dyDescent="0.2">
      <c r="A76" s="81"/>
      <c r="B76" s="79"/>
      <c r="C76" s="35">
        <f t="shared" si="6"/>
        <v>42522</v>
      </c>
      <c r="E76" s="8">
        <v>9</v>
      </c>
      <c r="F76" s="9">
        <v>0</v>
      </c>
      <c r="G76" s="9">
        <v>4</v>
      </c>
      <c r="H76" s="9">
        <v>2</v>
      </c>
      <c r="I76" s="10">
        <v>3</v>
      </c>
      <c r="K76" s="14">
        <v>440293</v>
      </c>
      <c r="L76" s="15">
        <v>443921</v>
      </c>
      <c r="M76" s="15">
        <v>158340</v>
      </c>
      <c r="N76" s="15">
        <v>176781</v>
      </c>
      <c r="O76" s="16">
        <v>133109</v>
      </c>
      <c r="Q76" s="14">
        <f t="shared" si="7"/>
        <v>39594.21212121212</v>
      </c>
      <c r="R76" s="15">
        <f t="shared" si="8"/>
        <v>69913.375</v>
      </c>
      <c r="S76" s="15">
        <f t="shared" si="9"/>
        <v>63551.823529411762</v>
      </c>
      <c r="T76" s="15">
        <f t="shared" si="10"/>
        <v>80313.125</v>
      </c>
      <c r="U76" s="16">
        <f t="shared" si="11"/>
        <v>20394.95</v>
      </c>
    </row>
    <row r="77" spans="1:21" x14ac:dyDescent="0.2">
      <c r="A77" s="81" t="s">
        <v>21</v>
      </c>
      <c r="B77" s="79" t="s">
        <v>10</v>
      </c>
      <c r="C77" s="35">
        <f t="shared" si="6"/>
        <v>42552</v>
      </c>
      <c r="E77" s="8">
        <v>8</v>
      </c>
      <c r="F77" s="9">
        <v>8</v>
      </c>
      <c r="G77" s="9">
        <v>3</v>
      </c>
      <c r="H77" s="9">
        <v>3</v>
      </c>
      <c r="I77" s="10">
        <v>5</v>
      </c>
      <c r="K77" s="14">
        <v>456850</v>
      </c>
      <c r="L77" s="15">
        <v>453813</v>
      </c>
      <c r="M77" s="15">
        <v>127132</v>
      </c>
      <c r="N77" s="15">
        <v>180531</v>
      </c>
      <c r="O77" s="16">
        <v>135756</v>
      </c>
      <c r="Q77" s="14">
        <f t="shared" si="7"/>
        <v>44914.627118644064</v>
      </c>
      <c r="R77" s="15">
        <f t="shared" si="8"/>
        <v>61805.37777777778</v>
      </c>
      <c r="S77" s="15">
        <f t="shared" si="9"/>
        <v>64247</v>
      </c>
      <c r="T77" s="15">
        <f t="shared" si="10"/>
        <v>69496.944444444438</v>
      </c>
      <c r="U77" s="16">
        <f t="shared" si="11"/>
        <v>21044.897435897437</v>
      </c>
    </row>
    <row r="78" spans="1:21" x14ac:dyDescent="0.2">
      <c r="A78" s="81"/>
      <c r="B78" s="79"/>
      <c r="C78" s="35">
        <f t="shared" si="6"/>
        <v>42583</v>
      </c>
      <c r="E78" s="8">
        <v>22</v>
      </c>
      <c r="F78" s="9">
        <v>10</v>
      </c>
      <c r="G78" s="9">
        <v>4</v>
      </c>
      <c r="H78" s="9">
        <v>4</v>
      </c>
      <c r="I78" s="10">
        <v>8</v>
      </c>
      <c r="K78" s="14">
        <v>480032</v>
      </c>
      <c r="L78" s="15">
        <v>492515</v>
      </c>
      <c r="M78" s="15">
        <v>169322</v>
      </c>
      <c r="N78" s="15">
        <v>184872</v>
      </c>
      <c r="O78" s="16">
        <v>132880</v>
      </c>
      <c r="Q78" s="14">
        <f t="shared" si="7"/>
        <v>36828.917808219179</v>
      </c>
      <c r="R78" s="15">
        <f t="shared" si="8"/>
        <v>62166.866666666669</v>
      </c>
      <c r="S78" s="15">
        <f t="shared" si="9"/>
        <v>56395.777777777781</v>
      </c>
      <c r="T78" s="15">
        <f t="shared" si="10"/>
        <v>70773.941176470587</v>
      </c>
      <c r="U78" s="16">
        <f t="shared" si="11"/>
        <v>22983.222222222223</v>
      </c>
    </row>
    <row r="79" spans="1:21" x14ac:dyDescent="0.2">
      <c r="A79" s="81"/>
      <c r="B79" s="79"/>
      <c r="C79" s="35">
        <f t="shared" si="6"/>
        <v>42614</v>
      </c>
      <c r="E79" s="8">
        <v>7</v>
      </c>
      <c r="F79" s="9">
        <v>6</v>
      </c>
      <c r="G79" s="9">
        <v>4</v>
      </c>
      <c r="H79" s="9">
        <v>1</v>
      </c>
      <c r="I79" s="10">
        <v>4</v>
      </c>
      <c r="K79" s="14">
        <v>480718</v>
      </c>
      <c r="L79" s="15">
        <v>499726</v>
      </c>
      <c r="M79" s="15">
        <v>149499</v>
      </c>
      <c r="N79" s="15">
        <v>203312</v>
      </c>
      <c r="O79" s="16">
        <v>122300</v>
      </c>
      <c r="Q79" s="14">
        <f t="shared" si="7"/>
        <v>39014.62857142857</v>
      </c>
      <c r="R79" s="15">
        <f t="shared" si="8"/>
        <v>61666.195652173912</v>
      </c>
      <c r="S79" s="15">
        <f t="shared" si="9"/>
        <v>46445.142857142855</v>
      </c>
      <c r="T79" s="15">
        <f t="shared" si="10"/>
        <v>72711.5</v>
      </c>
      <c r="U79" s="16">
        <f t="shared" si="11"/>
        <v>23823.764705882353</v>
      </c>
    </row>
    <row r="80" spans="1:21" x14ac:dyDescent="0.2">
      <c r="A80" s="81"/>
      <c r="B80" s="79" t="s">
        <v>11</v>
      </c>
      <c r="C80" s="35">
        <f t="shared" si="6"/>
        <v>42644</v>
      </c>
      <c r="E80" s="8">
        <v>10</v>
      </c>
      <c r="F80" s="9">
        <v>7</v>
      </c>
      <c r="G80" s="9">
        <v>2</v>
      </c>
      <c r="H80" s="9">
        <v>4</v>
      </c>
      <c r="I80" s="10">
        <v>3</v>
      </c>
      <c r="K80" s="14">
        <v>509506</v>
      </c>
      <c r="L80" s="15">
        <v>517766</v>
      </c>
      <c r="M80" s="15">
        <v>159152</v>
      </c>
      <c r="N80" s="15">
        <v>165441</v>
      </c>
      <c r="O80" s="16">
        <v>108413</v>
      </c>
      <c r="Q80" s="14">
        <f t="shared" si="7"/>
        <v>43301.061538461538</v>
      </c>
      <c r="R80" s="15">
        <f t="shared" si="8"/>
        <v>74014.769230769234</v>
      </c>
      <c r="S80" s="15">
        <f t="shared" si="9"/>
        <v>43036.727272727272</v>
      </c>
      <c r="T80" s="15">
        <f t="shared" si="10"/>
        <v>69261.125</v>
      </c>
      <c r="U80" s="16">
        <f t="shared" si="11"/>
        <v>23666.454545454544</v>
      </c>
    </row>
    <row r="81" spans="1:21" x14ac:dyDescent="0.2">
      <c r="A81" s="81"/>
      <c r="B81" s="79"/>
      <c r="C81" s="35">
        <f t="shared" si="6"/>
        <v>42675</v>
      </c>
      <c r="E81" s="8">
        <v>11</v>
      </c>
      <c r="F81" s="9">
        <v>8</v>
      </c>
      <c r="G81" s="9">
        <v>2</v>
      </c>
      <c r="H81" s="9">
        <v>2</v>
      </c>
      <c r="I81" s="10">
        <v>2</v>
      </c>
      <c r="K81" s="14">
        <v>521764</v>
      </c>
      <c r="L81" s="15">
        <v>446571</v>
      </c>
      <c r="M81" s="15">
        <v>152358</v>
      </c>
      <c r="N81" s="15">
        <v>158299</v>
      </c>
      <c r="O81" s="16">
        <v>119456</v>
      </c>
      <c r="Q81" s="14">
        <f t="shared" si="7"/>
        <v>43121.835820895525</v>
      </c>
      <c r="R81" s="15">
        <f t="shared" si="8"/>
        <v>73187.487179487172</v>
      </c>
      <c r="S81" s="15">
        <f t="shared" si="9"/>
        <v>48200.15789473684</v>
      </c>
      <c r="T81" s="15">
        <f t="shared" si="10"/>
        <v>66827.25</v>
      </c>
      <c r="U81" s="16">
        <f t="shared" si="11"/>
        <v>30076.560000000001</v>
      </c>
    </row>
    <row r="82" spans="1:21" x14ac:dyDescent="0.2">
      <c r="A82" s="81"/>
      <c r="B82" s="79"/>
      <c r="C82" s="35">
        <f t="shared" si="6"/>
        <v>42705</v>
      </c>
      <c r="E82" s="8">
        <v>4</v>
      </c>
      <c r="F82" s="9">
        <v>5</v>
      </c>
      <c r="G82" s="9">
        <v>2</v>
      </c>
      <c r="H82" s="9">
        <v>1</v>
      </c>
      <c r="I82" s="10">
        <v>3</v>
      </c>
      <c r="K82" s="14">
        <v>501227</v>
      </c>
      <c r="L82" s="15">
        <v>362462</v>
      </c>
      <c r="M82" s="15">
        <v>147392</v>
      </c>
      <c r="N82" s="15">
        <v>133215</v>
      </c>
      <c r="O82" s="16">
        <v>87946</v>
      </c>
      <c r="Q82" s="14">
        <f t="shared" si="7"/>
        <v>47582.209677419356</v>
      </c>
      <c r="R82" s="15">
        <f t="shared" si="8"/>
        <v>63019.38636363636</v>
      </c>
      <c r="S82" s="15">
        <f t="shared" si="9"/>
        <v>53226.76470588235</v>
      </c>
      <c r="T82" s="15">
        <f t="shared" si="10"/>
        <v>68378</v>
      </c>
      <c r="U82" s="16">
        <f t="shared" si="11"/>
        <v>28270.04</v>
      </c>
    </row>
    <row r="83" spans="1:21" x14ac:dyDescent="0.2">
      <c r="A83" s="81"/>
      <c r="B83" s="79" t="s">
        <v>12</v>
      </c>
      <c r="C83" s="35">
        <f t="shared" si="6"/>
        <v>42736</v>
      </c>
      <c r="E83" s="8">
        <v>15</v>
      </c>
      <c r="F83" s="9">
        <v>10</v>
      </c>
      <c r="G83" s="9">
        <v>6</v>
      </c>
      <c r="H83" s="9">
        <v>1</v>
      </c>
      <c r="I83" s="10">
        <v>6</v>
      </c>
      <c r="K83" s="14">
        <v>469989</v>
      </c>
      <c r="L83" s="15">
        <v>340975</v>
      </c>
      <c r="M83" s="15">
        <v>146134</v>
      </c>
      <c r="N83" s="15">
        <v>142313</v>
      </c>
      <c r="O83" s="16">
        <v>94213</v>
      </c>
      <c r="Q83" s="14">
        <f t="shared" si="7"/>
        <v>42945.44927536232</v>
      </c>
      <c r="R83" s="15">
        <f t="shared" si="8"/>
        <v>57826.413043478264</v>
      </c>
      <c r="S83" s="15">
        <f t="shared" si="9"/>
        <v>46192.85</v>
      </c>
      <c r="T83" s="15">
        <f t="shared" si="10"/>
        <v>75957.846153846156</v>
      </c>
      <c r="U83" s="16">
        <f t="shared" si="11"/>
        <v>25584.923076923078</v>
      </c>
    </row>
    <row r="84" spans="1:21" x14ac:dyDescent="0.2">
      <c r="A84" s="81"/>
      <c r="B84" s="79"/>
      <c r="C84" s="35">
        <f t="shared" si="6"/>
        <v>42767</v>
      </c>
      <c r="E84" s="8">
        <v>12</v>
      </c>
      <c r="F84" s="9">
        <v>3</v>
      </c>
      <c r="G84" s="9">
        <v>6</v>
      </c>
      <c r="H84" s="9">
        <v>1</v>
      </c>
      <c r="I84" s="10">
        <v>3</v>
      </c>
      <c r="K84" s="14">
        <v>467553</v>
      </c>
      <c r="L84" s="15">
        <v>222539</v>
      </c>
      <c r="M84" s="15">
        <v>122507</v>
      </c>
      <c r="N84" s="15">
        <v>115448</v>
      </c>
      <c r="O84" s="16">
        <v>96494</v>
      </c>
      <c r="Q84" s="14">
        <f t="shared" si="7"/>
        <v>50012.830508474573</v>
      </c>
      <c r="R84" s="15">
        <f t="shared" si="8"/>
        <v>61283.051282051281</v>
      </c>
      <c r="S84" s="15">
        <f t="shared" si="9"/>
        <v>39865.545454545456</v>
      </c>
      <c r="T84" s="15">
        <f t="shared" si="10"/>
        <v>91802.8</v>
      </c>
      <c r="U84" s="16">
        <f t="shared" si="11"/>
        <v>29943.904761904763</v>
      </c>
    </row>
    <row r="85" spans="1:21" x14ac:dyDescent="0.2">
      <c r="A85" s="81"/>
      <c r="B85" s="79"/>
      <c r="C85" s="35">
        <f t="shared" si="6"/>
        <v>42795</v>
      </c>
      <c r="E85" s="8">
        <v>7</v>
      </c>
      <c r="F85" s="9">
        <v>8</v>
      </c>
      <c r="G85" s="9">
        <v>3</v>
      </c>
      <c r="H85" s="9">
        <v>3</v>
      </c>
      <c r="I85" s="10">
        <v>4</v>
      </c>
      <c r="K85" s="14">
        <v>516305</v>
      </c>
      <c r="L85" s="15">
        <v>321439</v>
      </c>
      <c r="M85" s="15">
        <v>168394</v>
      </c>
      <c r="N85" s="15">
        <v>117550</v>
      </c>
      <c r="O85" s="16">
        <v>111515</v>
      </c>
      <c r="Q85" s="14">
        <f t="shared" si="7"/>
        <v>50616</v>
      </c>
      <c r="R85" s="15">
        <f t="shared" si="8"/>
        <v>53945.170731707316</v>
      </c>
      <c r="S85" s="15">
        <f t="shared" si="9"/>
        <v>42663.666666666664</v>
      </c>
      <c r="T85" s="15">
        <f t="shared" si="10"/>
        <v>69355.5</v>
      </c>
      <c r="U85" s="16">
        <f t="shared" si="11"/>
        <v>29430.333333333332</v>
      </c>
    </row>
    <row r="86" spans="1:21" x14ac:dyDescent="0.2">
      <c r="A86" s="81"/>
      <c r="B86" s="79" t="s">
        <v>13</v>
      </c>
      <c r="C86" s="35">
        <f t="shared" si="6"/>
        <v>42826</v>
      </c>
      <c r="E86" s="8">
        <v>10</v>
      </c>
      <c r="F86" s="9">
        <v>12</v>
      </c>
      <c r="G86" s="9">
        <v>1</v>
      </c>
      <c r="H86" s="9">
        <v>0</v>
      </c>
      <c r="I86" s="10">
        <v>2</v>
      </c>
      <c r="K86" s="14">
        <v>433747</v>
      </c>
      <c r="L86" s="15">
        <v>342469</v>
      </c>
      <c r="M86" s="15">
        <v>138818</v>
      </c>
      <c r="N86" s="15">
        <v>75848</v>
      </c>
      <c r="O86" s="16">
        <v>88989</v>
      </c>
      <c r="Q86" s="14">
        <f t="shared" si="7"/>
        <v>49331.949152542373</v>
      </c>
      <c r="R86" s="15">
        <f t="shared" si="8"/>
        <v>44270.760869565216</v>
      </c>
      <c r="S86" s="15">
        <f t="shared" si="9"/>
        <v>43780.15</v>
      </c>
      <c r="T86" s="15">
        <f t="shared" si="10"/>
        <v>92834.125</v>
      </c>
      <c r="U86" s="16">
        <f t="shared" si="11"/>
        <v>29930.65</v>
      </c>
    </row>
    <row r="87" spans="1:21" x14ac:dyDescent="0.2">
      <c r="A87" s="81"/>
      <c r="B87" s="79"/>
      <c r="C87" s="35">
        <f t="shared" si="6"/>
        <v>42856</v>
      </c>
      <c r="E87" s="8">
        <v>14</v>
      </c>
      <c r="F87" s="9">
        <v>7</v>
      </c>
      <c r="G87" s="9">
        <v>5</v>
      </c>
      <c r="H87" s="9">
        <v>1</v>
      </c>
      <c r="I87" s="10">
        <v>2</v>
      </c>
      <c r="K87" s="14">
        <v>520556</v>
      </c>
      <c r="L87" s="15">
        <v>405305</v>
      </c>
      <c r="M87" s="15">
        <v>160250</v>
      </c>
      <c r="N87" s="15">
        <v>96247</v>
      </c>
      <c r="O87" s="16">
        <v>95746</v>
      </c>
      <c r="Q87" s="14">
        <f t="shared" si="7"/>
        <v>46925.43548387097</v>
      </c>
      <c r="R87" s="15">
        <f t="shared" si="8"/>
        <v>44337.533333333333</v>
      </c>
      <c r="S87" s="15">
        <f t="shared" si="9"/>
        <v>38412.82608695652</v>
      </c>
      <c r="T87" s="15">
        <f t="shared" si="10"/>
        <v>97231.571428571435</v>
      </c>
      <c r="U87" s="16">
        <f t="shared" si="11"/>
        <v>28745.15</v>
      </c>
    </row>
    <row r="88" spans="1:21" x14ac:dyDescent="0.2">
      <c r="A88" s="81"/>
      <c r="B88" s="79"/>
      <c r="C88" s="35">
        <f t="shared" si="6"/>
        <v>42887</v>
      </c>
      <c r="E88" s="8">
        <v>11</v>
      </c>
      <c r="F88" s="9">
        <v>10</v>
      </c>
      <c r="G88" s="9">
        <v>2</v>
      </c>
      <c r="H88" s="9">
        <v>1</v>
      </c>
      <c r="I88" s="10">
        <v>3</v>
      </c>
      <c r="K88" s="14">
        <v>471327</v>
      </c>
      <c r="L88" s="15">
        <v>370356</v>
      </c>
      <c r="M88" s="15">
        <v>139045</v>
      </c>
      <c r="N88" s="15">
        <v>69450</v>
      </c>
      <c r="O88" s="16">
        <v>114686</v>
      </c>
      <c r="Q88" s="14">
        <f t="shared" si="7"/>
        <v>41731.55072463768</v>
      </c>
      <c r="R88" s="15">
        <f t="shared" si="8"/>
        <v>40061.660000000003</v>
      </c>
      <c r="S88" s="15">
        <f t="shared" si="9"/>
        <v>38049.913043478264</v>
      </c>
      <c r="T88" s="15">
        <f t="shared" si="10"/>
        <v>88122.28571428571</v>
      </c>
      <c r="U88" s="16">
        <f t="shared" si="11"/>
        <v>30082.15</v>
      </c>
    </row>
    <row r="89" spans="1:21" x14ac:dyDescent="0.2">
      <c r="A89" s="81" t="s">
        <v>22</v>
      </c>
      <c r="B89" s="79" t="s">
        <v>10</v>
      </c>
      <c r="C89" s="35">
        <f t="shared" si="6"/>
        <v>42917</v>
      </c>
      <c r="E89" s="8">
        <v>14</v>
      </c>
      <c r="F89" s="9">
        <v>3</v>
      </c>
      <c r="G89" s="9">
        <v>3</v>
      </c>
      <c r="H89" s="9">
        <v>1</v>
      </c>
      <c r="I89" s="10">
        <v>2</v>
      </c>
      <c r="K89" s="14">
        <v>458333</v>
      </c>
      <c r="L89" s="15">
        <v>334644</v>
      </c>
      <c r="M89" s="15">
        <v>145130</v>
      </c>
      <c r="N89" s="15">
        <v>44110</v>
      </c>
      <c r="O89" s="16">
        <v>94432</v>
      </c>
      <c r="Q89" s="14">
        <f t="shared" si="7"/>
        <v>42173.838235294119</v>
      </c>
      <c r="R89" s="15">
        <f t="shared" si="8"/>
        <v>46436.093023255817</v>
      </c>
      <c r="S89" s="15">
        <f t="shared" si="9"/>
        <v>43707.199999999997</v>
      </c>
      <c r="T89" s="15">
        <f t="shared" si="10"/>
        <v>74093.28571428571</v>
      </c>
      <c r="U89" s="16">
        <f t="shared" si="11"/>
        <v>37616.375</v>
      </c>
    </row>
    <row r="90" spans="1:21" x14ac:dyDescent="0.2">
      <c r="A90" s="81"/>
      <c r="B90" s="79"/>
      <c r="C90" s="35">
        <f t="shared" si="6"/>
        <v>42948</v>
      </c>
      <c r="E90" s="8">
        <v>9</v>
      </c>
      <c r="F90" s="9">
        <v>4</v>
      </c>
      <c r="G90" s="9">
        <v>0</v>
      </c>
      <c r="H90" s="9">
        <v>0</v>
      </c>
      <c r="I90" s="10">
        <v>4</v>
      </c>
      <c r="K90" s="17">
        <v>498541</v>
      </c>
      <c r="L90" s="18">
        <v>355952</v>
      </c>
      <c r="M90" s="18">
        <v>158509</v>
      </c>
      <c r="N90" s="18">
        <v>80376</v>
      </c>
      <c r="O90" s="19">
        <v>112390</v>
      </c>
      <c r="Q90" s="14">
        <f t="shared" si="7"/>
        <v>44597.061538461538</v>
      </c>
      <c r="R90" s="15">
        <f t="shared" si="8"/>
        <v>48412.840909090912</v>
      </c>
      <c r="S90" s="15">
        <f t="shared" si="9"/>
        <v>65010.428571428572</v>
      </c>
      <c r="T90" s="15">
        <f t="shared" si="10"/>
        <v>80596.833333333328</v>
      </c>
      <c r="U90" s="16">
        <f t="shared" si="11"/>
        <v>36338.705882352944</v>
      </c>
    </row>
    <row r="91" spans="1:21" x14ac:dyDescent="0.2">
      <c r="A91" s="81"/>
      <c r="B91" s="79"/>
      <c r="C91" s="35">
        <f t="shared" si="6"/>
        <v>42979</v>
      </c>
      <c r="E91" s="8">
        <v>11</v>
      </c>
      <c r="F91" s="9">
        <v>8</v>
      </c>
      <c r="G91" s="9">
        <v>4</v>
      </c>
      <c r="H91" s="9">
        <v>2</v>
      </c>
      <c r="I91" s="10">
        <v>3</v>
      </c>
      <c r="K91" s="17">
        <v>460822</v>
      </c>
      <c r="L91" s="18">
        <v>363274</v>
      </c>
      <c r="M91" s="18">
        <v>159846</v>
      </c>
      <c r="N91" s="18">
        <v>83977</v>
      </c>
      <c r="O91" s="19">
        <v>82400</v>
      </c>
      <c r="Q91" s="14">
        <f t="shared" si="7"/>
        <v>41207.6231884058</v>
      </c>
      <c r="R91" s="15">
        <f t="shared" si="8"/>
        <v>49363.63636363636</v>
      </c>
      <c r="S91" s="15">
        <f t="shared" si="9"/>
        <v>60106.533333333333</v>
      </c>
      <c r="T91" s="15">
        <f t="shared" si="10"/>
        <v>90001.600000000006</v>
      </c>
      <c r="U91" s="16">
        <f t="shared" si="11"/>
        <v>36790.1875</v>
      </c>
    </row>
    <row r="92" spans="1:21" x14ac:dyDescent="0.2">
      <c r="A92" s="81"/>
      <c r="B92" s="79" t="s">
        <v>11</v>
      </c>
      <c r="C92" s="35">
        <f t="shared" si="6"/>
        <v>43009</v>
      </c>
      <c r="E92" s="8">
        <v>5</v>
      </c>
      <c r="F92" s="9">
        <v>7</v>
      </c>
      <c r="G92" s="9">
        <v>4</v>
      </c>
      <c r="H92" s="9">
        <v>2</v>
      </c>
      <c r="I92" s="10">
        <v>2</v>
      </c>
      <c r="K92" s="17">
        <v>518820</v>
      </c>
      <c r="L92" s="18">
        <v>399936</v>
      </c>
      <c r="M92" s="18">
        <v>156915</v>
      </c>
      <c r="N92" s="18">
        <v>99388</v>
      </c>
      <c r="O92" s="19">
        <v>82066</v>
      </c>
      <c r="Q92" s="14">
        <f t="shared" si="7"/>
        <v>45756.234375</v>
      </c>
      <c r="R92" s="15">
        <f t="shared" si="8"/>
        <v>57165.820512820515</v>
      </c>
      <c r="S92" s="15">
        <f t="shared" si="9"/>
        <v>51094.166666666664</v>
      </c>
      <c r="T92" s="15">
        <f t="shared" si="10"/>
        <v>67649.71428571429</v>
      </c>
      <c r="U92" s="16">
        <f t="shared" si="11"/>
        <v>36357.5</v>
      </c>
    </row>
    <row r="93" spans="1:21" x14ac:dyDescent="0.2">
      <c r="A93" s="81"/>
      <c r="B93" s="79"/>
      <c r="C93" s="35">
        <f t="shared" si="6"/>
        <v>43040</v>
      </c>
      <c r="E93" s="8">
        <v>18</v>
      </c>
      <c r="F93" s="9">
        <v>6</v>
      </c>
      <c r="G93" s="9">
        <v>2</v>
      </c>
      <c r="H93" s="9">
        <v>3</v>
      </c>
      <c r="I93" s="10">
        <v>4</v>
      </c>
      <c r="K93" s="17">
        <v>527310</v>
      </c>
      <c r="L93" s="18">
        <v>418625</v>
      </c>
      <c r="M93" s="18">
        <v>188458</v>
      </c>
      <c r="N93" s="18">
        <v>108548</v>
      </c>
      <c r="O93" s="19">
        <v>100593</v>
      </c>
      <c r="Q93" s="14">
        <f t="shared" si="7"/>
        <v>43164.01470588235</v>
      </c>
      <c r="R93" s="15">
        <f t="shared" si="8"/>
        <v>59020.710526315786</v>
      </c>
      <c r="S93" s="15">
        <f t="shared" si="9"/>
        <v>63193.533333333333</v>
      </c>
      <c r="T93" s="15">
        <f t="shared" si="10"/>
        <v>53983.222222222219</v>
      </c>
      <c r="U93" s="16">
        <f t="shared" si="11"/>
        <v>32587.055555555555</v>
      </c>
    </row>
    <row r="94" spans="1:21" x14ac:dyDescent="0.2">
      <c r="A94" s="81"/>
      <c r="B94" s="79"/>
      <c r="C94" s="35">
        <f t="shared" si="6"/>
        <v>43070</v>
      </c>
      <c r="E94" s="8">
        <v>24</v>
      </c>
      <c r="F94" s="9">
        <v>5</v>
      </c>
      <c r="G94" s="9">
        <v>2</v>
      </c>
      <c r="H94" s="9">
        <v>0</v>
      </c>
      <c r="I94" s="10">
        <v>5</v>
      </c>
      <c r="K94" s="17">
        <v>498066</v>
      </c>
      <c r="L94" s="18">
        <v>349983</v>
      </c>
      <c r="M94" s="18">
        <v>189508</v>
      </c>
      <c r="N94" s="18">
        <v>96843</v>
      </c>
      <c r="O94" s="19">
        <v>88249</v>
      </c>
      <c r="Q94" s="14">
        <f t="shared" si="7"/>
        <v>36566.567901234564</v>
      </c>
      <c r="R94" s="15">
        <f t="shared" si="8"/>
        <v>67345.878787878784</v>
      </c>
      <c r="S94" s="15">
        <f t="shared" si="9"/>
        <v>66557.733333333337</v>
      </c>
      <c r="T94" s="15">
        <f t="shared" si="10"/>
        <v>64155.25</v>
      </c>
      <c r="U94" s="16">
        <f t="shared" si="11"/>
        <v>28006.5</v>
      </c>
    </row>
    <row r="95" spans="1:21" x14ac:dyDescent="0.2">
      <c r="A95" s="81"/>
      <c r="B95" s="79" t="s">
        <v>12</v>
      </c>
      <c r="C95" s="35">
        <f t="shared" si="6"/>
        <v>43101</v>
      </c>
      <c r="E95" s="8">
        <v>14</v>
      </c>
      <c r="F95" s="9">
        <v>8</v>
      </c>
      <c r="G95" s="9">
        <v>7</v>
      </c>
      <c r="H95" s="9">
        <v>1</v>
      </c>
      <c r="I95" s="10">
        <v>6</v>
      </c>
      <c r="K95" s="17">
        <v>490709</v>
      </c>
      <c r="L95" s="18">
        <v>377879</v>
      </c>
      <c r="M95" s="18">
        <v>204239</v>
      </c>
      <c r="N95" s="18">
        <v>108043</v>
      </c>
      <c r="O95" s="19">
        <v>75877</v>
      </c>
      <c r="Q95" s="14">
        <f t="shared" si="7"/>
        <v>36966.271604938273</v>
      </c>
      <c r="R95" s="15">
        <f t="shared" si="8"/>
        <v>59622.34210526316</v>
      </c>
      <c r="S95" s="15">
        <f t="shared" si="9"/>
        <v>55656.57894736842</v>
      </c>
      <c r="T95" s="15">
        <f t="shared" si="10"/>
        <v>72146.875</v>
      </c>
      <c r="U95" s="16">
        <f t="shared" si="11"/>
        <v>22565.625</v>
      </c>
    </row>
    <row r="96" spans="1:21" x14ac:dyDescent="0.2">
      <c r="A96" s="81"/>
      <c r="B96" s="79"/>
      <c r="C96" s="35">
        <f t="shared" si="6"/>
        <v>43132</v>
      </c>
      <c r="E96" s="8">
        <v>11</v>
      </c>
      <c r="F96" s="9">
        <v>15</v>
      </c>
      <c r="G96" s="9">
        <v>5</v>
      </c>
      <c r="H96" s="9">
        <v>1</v>
      </c>
      <c r="I96" s="10">
        <v>8</v>
      </c>
      <c r="K96" s="17">
        <v>464553</v>
      </c>
      <c r="L96" s="18">
        <v>348610</v>
      </c>
      <c r="M96" s="18">
        <v>178569</v>
      </c>
      <c r="N96" s="18">
        <v>102411</v>
      </c>
      <c r="O96" s="19">
        <v>69203</v>
      </c>
      <c r="Q96" s="14">
        <f t="shared" si="7"/>
        <v>35666.024096385539</v>
      </c>
      <c r="R96" s="15">
        <f t="shared" si="8"/>
        <v>46087.897959183676</v>
      </c>
      <c r="S96" s="15">
        <f t="shared" si="9"/>
        <v>44897.291666666664</v>
      </c>
      <c r="T96" s="15">
        <f t="shared" si="10"/>
        <v>66578.888888888891</v>
      </c>
      <c r="U96" s="16">
        <f t="shared" si="11"/>
        <v>17799.571428571428</v>
      </c>
    </row>
    <row r="97" spans="1:21" x14ac:dyDescent="0.2">
      <c r="A97" s="81"/>
      <c r="B97" s="79"/>
      <c r="C97" s="35">
        <f t="shared" si="6"/>
        <v>43160</v>
      </c>
      <c r="E97" s="8">
        <v>5</v>
      </c>
      <c r="F97" s="9">
        <v>9</v>
      </c>
      <c r="G97" s="9">
        <v>1</v>
      </c>
      <c r="H97" s="9">
        <v>1</v>
      </c>
      <c r="I97" s="10">
        <v>7</v>
      </c>
      <c r="K97" s="17">
        <v>536979</v>
      </c>
      <c r="L97" s="18">
        <v>371676</v>
      </c>
      <c r="M97" s="18">
        <v>191267</v>
      </c>
      <c r="N97" s="18">
        <v>112408</v>
      </c>
      <c r="O97" s="19">
        <v>67283</v>
      </c>
      <c r="Q97" s="14">
        <f t="shared" si="7"/>
        <v>39434.246753246756</v>
      </c>
      <c r="R97" s="15">
        <f t="shared" si="8"/>
        <v>45334.18</v>
      </c>
      <c r="S97" s="15">
        <f t="shared" si="9"/>
        <v>52807.428571428572</v>
      </c>
      <c r="T97" s="15">
        <f t="shared" si="10"/>
        <v>78455.125</v>
      </c>
      <c r="U97" s="16">
        <f t="shared" si="11"/>
        <v>15102.21875</v>
      </c>
    </row>
    <row r="98" spans="1:21" x14ac:dyDescent="0.2">
      <c r="A98" s="81"/>
      <c r="B98" s="79" t="s">
        <v>13</v>
      </c>
      <c r="C98" s="35">
        <f t="shared" si="6"/>
        <v>43191</v>
      </c>
      <c r="E98" s="8">
        <v>14</v>
      </c>
      <c r="F98" s="9">
        <v>5</v>
      </c>
      <c r="G98" s="9">
        <v>2</v>
      </c>
      <c r="H98" s="9">
        <v>1</v>
      </c>
      <c r="I98" s="10">
        <v>3</v>
      </c>
      <c r="K98" s="17">
        <v>466990</v>
      </c>
      <c r="L98" s="18">
        <v>386456</v>
      </c>
      <c r="M98" s="18">
        <v>197307</v>
      </c>
      <c r="N98" s="18">
        <v>90099</v>
      </c>
      <c r="O98" s="19">
        <v>35700</v>
      </c>
      <c r="Q98" s="14">
        <f t="shared" si="7"/>
        <v>34704.732558139534</v>
      </c>
      <c r="R98" s="15">
        <f t="shared" si="8"/>
        <v>46942.270833333336</v>
      </c>
      <c r="S98" s="15">
        <f t="shared" si="9"/>
        <v>60492</v>
      </c>
      <c r="T98" s="15">
        <f t="shared" si="10"/>
        <v>88336</v>
      </c>
      <c r="U98" s="16">
        <f t="shared" si="11"/>
        <v>13239.545454545454</v>
      </c>
    </row>
    <row r="99" spans="1:21" x14ac:dyDescent="0.2">
      <c r="A99" s="81"/>
      <c r="B99" s="79"/>
      <c r="C99" s="35">
        <f t="shared" si="6"/>
        <v>43221</v>
      </c>
      <c r="E99" s="8">
        <v>15</v>
      </c>
      <c r="F99" s="9">
        <v>7</v>
      </c>
      <c r="G99" s="9">
        <v>7</v>
      </c>
      <c r="H99" s="9">
        <v>1</v>
      </c>
      <c r="I99" s="10">
        <v>0</v>
      </c>
      <c r="K99" s="17">
        <v>508062</v>
      </c>
      <c r="L99" s="18">
        <v>430863</v>
      </c>
      <c r="M99" s="18">
        <v>256227</v>
      </c>
      <c r="N99" s="18">
        <v>108612</v>
      </c>
      <c r="O99" s="19">
        <v>66691</v>
      </c>
      <c r="Q99" s="14">
        <f t="shared" si="7"/>
        <v>35727.216867469877</v>
      </c>
      <c r="R99" s="15">
        <f t="shared" si="8"/>
        <v>46234.020408163262</v>
      </c>
      <c r="S99" s="15">
        <f t="shared" si="9"/>
        <v>50713.208333333336</v>
      </c>
      <c r="T99" s="15">
        <f t="shared" si="10"/>
        <v>123683.2</v>
      </c>
      <c r="U99" s="16">
        <f t="shared" si="11"/>
        <v>13896.655172413793</v>
      </c>
    </row>
    <row r="100" spans="1:21" x14ac:dyDescent="0.2">
      <c r="A100" s="81"/>
      <c r="B100" s="79"/>
      <c r="C100" s="35">
        <f t="shared" si="6"/>
        <v>43252</v>
      </c>
      <c r="E100" s="8">
        <v>11</v>
      </c>
      <c r="F100" s="9">
        <v>8</v>
      </c>
      <c r="G100" s="9">
        <v>3</v>
      </c>
      <c r="H100" s="9">
        <v>1</v>
      </c>
      <c r="I100" s="10">
        <v>1</v>
      </c>
      <c r="K100" s="17">
        <v>465602</v>
      </c>
      <c r="L100" s="18">
        <v>356024</v>
      </c>
      <c r="M100" s="18">
        <v>188624</v>
      </c>
      <c r="N100" s="18">
        <v>77978</v>
      </c>
      <c r="O100" s="19">
        <v>73412</v>
      </c>
      <c r="Q100" s="14">
        <f t="shared" si="7"/>
        <v>41898.5</v>
      </c>
      <c r="R100" s="15">
        <f t="shared" si="8"/>
        <v>43682.846153846156</v>
      </c>
      <c r="S100" s="15">
        <f t="shared" si="9"/>
        <v>48649.32</v>
      </c>
      <c r="T100" s="15">
        <f t="shared" si="10"/>
        <v>99925.166666666672</v>
      </c>
      <c r="U100" s="16">
        <f t="shared" si="11"/>
        <v>15526.64</v>
      </c>
    </row>
    <row r="101" spans="1:21" x14ac:dyDescent="0.2">
      <c r="A101" s="81" t="s">
        <v>23</v>
      </c>
      <c r="B101" s="79" t="s">
        <v>10</v>
      </c>
      <c r="C101" s="35">
        <f t="shared" si="6"/>
        <v>43282</v>
      </c>
      <c r="E101" s="8">
        <v>10</v>
      </c>
      <c r="F101" s="9">
        <v>8</v>
      </c>
      <c r="G101" s="9">
        <v>6</v>
      </c>
      <c r="H101" s="9">
        <v>1</v>
      </c>
      <c r="I101" s="10">
        <v>1</v>
      </c>
      <c r="K101" s="17">
        <v>498984</v>
      </c>
      <c r="L101" s="18">
        <v>411784</v>
      </c>
      <c r="M101" s="18">
        <v>237604</v>
      </c>
      <c r="N101" s="18">
        <v>70306</v>
      </c>
      <c r="O101" s="19">
        <v>84032</v>
      </c>
      <c r="Q101" s="14">
        <f t="shared" si="7"/>
        <v>44563.181818181816</v>
      </c>
      <c r="R101" s="15">
        <f t="shared" si="8"/>
        <v>44334.865384615383</v>
      </c>
      <c r="S101" s="15">
        <f t="shared" si="9"/>
        <v>52066.583333333336</v>
      </c>
      <c r="T101" s="15">
        <f t="shared" si="10"/>
        <v>93635.666666666672</v>
      </c>
      <c r="U101" s="16">
        <f t="shared" si="11"/>
        <v>19816.05</v>
      </c>
    </row>
    <row r="102" spans="1:21" x14ac:dyDescent="0.2">
      <c r="A102" s="81"/>
      <c r="B102" s="79"/>
      <c r="C102" s="35">
        <f t="shared" si="6"/>
        <v>43313</v>
      </c>
      <c r="E102" s="8">
        <v>7</v>
      </c>
      <c r="F102" s="9">
        <v>9</v>
      </c>
      <c r="G102" s="9">
        <v>1</v>
      </c>
      <c r="H102" s="9">
        <v>2</v>
      </c>
      <c r="I102" s="10">
        <v>0</v>
      </c>
      <c r="K102" s="17">
        <v>493074</v>
      </c>
      <c r="L102" s="18">
        <v>400780</v>
      </c>
      <c r="M102" s="18">
        <v>214869</v>
      </c>
      <c r="N102" s="18">
        <v>94132</v>
      </c>
      <c r="O102" s="19">
        <v>72284</v>
      </c>
      <c r="Q102" s="14">
        <f t="shared" si="7"/>
        <v>47898.241935483871</v>
      </c>
      <c r="R102" s="15">
        <f t="shared" si="8"/>
        <v>51251.804347826088</v>
      </c>
      <c r="S102" s="15">
        <f t="shared" si="9"/>
        <v>64294.9</v>
      </c>
      <c r="T102" s="15">
        <f t="shared" si="10"/>
        <v>79076.428571428565</v>
      </c>
      <c r="U102" s="16">
        <f t="shared" si="11"/>
        <v>33283.5</v>
      </c>
    </row>
    <row r="103" spans="1:21" x14ac:dyDescent="0.2">
      <c r="A103" s="81"/>
      <c r="B103" s="79"/>
      <c r="C103" s="35">
        <f t="shared" si="6"/>
        <v>43344</v>
      </c>
      <c r="E103" s="8">
        <v>11</v>
      </c>
      <c r="F103" s="9">
        <v>7</v>
      </c>
      <c r="G103" s="9">
        <v>2</v>
      </c>
      <c r="H103" s="9">
        <v>1</v>
      </c>
      <c r="I103" s="10">
        <v>0</v>
      </c>
      <c r="K103" s="17">
        <v>491846</v>
      </c>
      <c r="L103" s="18">
        <v>423383</v>
      </c>
      <c r="M103" s="18">
        <v>198877</v>
      </c>
      <c r="N103" s="18">
        <v>93368</v>
      </c>
      <c r="O103" s="19">
        <v>81926</v>
      </c>
      <c r="Q103" s="14">
        <f t="shared" si="7"/>
        <v>43008.205882352944</v>
      </c>
      <c r="R103" s="15">
        <f t="shared" si="8"/>
        <v>54756.590909090912</v>
      </c>
      <c r="S103" s="15">
        <f t="shared" si="9"/>
        <v>61595.619047619046</v>
      </c>
      <c r="T103" s="15">
        <f t="shared" si="10"/>
        <v>76356.428571428565</v>
      </c>
      <c r="U103" s="16">
        <f t="shared" si="11"/>
        <v>82809</v>
      </c>
    </row>
    <row r="104" spans="1:21" x14ac:dyDescent="0.2">
      <c r="A104" s="81"/>
      <c r="B104" s="79" t="s">
        <v>11</v>
      </c>
      <c r="C104" s="35">
        <f t="shared" si="6"/>
        <v>43374</v>
      </c>
      <c r="E104" s="8">
        <v>12</v>
      </c>
      <c r="F104" s="9">
        <v>6</v>
      </c>
      <c r="G104" s="9">
        <v>3</v>
      </c>
      <c r="H104" s="9">
        <v>1</v>
      </c>
      <c r="I104" s="10">
        <v>3</v>
      </c>
      <c r="K104" s="17">
        <v>562184</v>
      </c>
      <c r="L104" s="18">
        <v>448505</v>
      </c>
      <c r="M104" s="18">
        <v>204374</v>
      </c>
      <c r="N104" s="18">
        <v>98050</v>
      </c>
      <c r="O104" s="19">
        <v>84318</v>
      </c>
      <c r="Q104" s="14">
        <f t="shared" si="7"/>
        <v>45753.818181818184</v>
      </c>
      <c r="R104" s="15">
        <f t="shared" si="8"/>
        <v>54918.644444444442</v>
      </c>
      <c r="S104" s="15">
        <f t="shared" si="9"/>
        <v>59117.045454545456</v>
      </c>
      <c r="T104" s="15">
        <f t="shared" si="10"/>
        <v>77492.28571428571</v>
      </c>
      <c r="U104" s="16">
        <f t="shared" si="11"/>
        <v>92532.6</v>
      </c>
    </row>
    <row r="105" spans="1:21" x14ac:dyDescent="0.2">
      <c r="A105" s="81"/>
      <c r="B105" s="79"/>
      <c r="C105" s="35">
        <f t="shared" si="6"/>
        <v>43405</v>
      </c>
      <c r="E105" s="8">
        <v>14</v>
      </c>
      <c r="F105" s="9">
        <v>7</v>
      </c>
      <c r="G105" s="9">
        <v>4</v>
      </c>
      <c r="H105" s="9">
        <v>3</v>
      </c>
      <c r="I105" s="10">
        <v>3</v>
      </c>
      <c r="K105" s="17">
        <v>540465</v>
      </c>
      <c r="L105" s="18">
        <v>393638</v>
      </c>
      <c r="M105" s="18">
        <v>202022</v>
      </c>
      <c r="N105" s="18">
        <v>103623</v>
      </c>
      <c r="O105" s="19">
        <v>83278</v>
      </c>
      <c r="Q105" s="14">
        <f t="shared" si="7"/>
        <v>46956.230769230766</v>
      </c>
      <c r="R105" s="15">
        <f t="shared" si="8"/>
        <v>54091.422222222223</v>
      </c>
      <c r="S105" s="15">
        <f t="shared" si="9"/>
        <v>65598.421052631573</v>
      </c>
      <c r="T105" s="15">
        <f t="shared" si="10"/>
        <v>59717.444444444445</v>
      </c>
      <c r="U105" s="16">
        <f t="shared" si="11"/>
        <v>59906.25</v>
      </c>
    </row>
    <row r="106" spans="1:21" x14ac:dyDescent="0.2">
      <c r="A106" s="81"/>
      <c r="B106" s="79"/>
      <c r="C106" s="35">
        <f t="shared" si="6"/>
        <v>43435</v>
      </c>
      <c r="E106" s="8">
        <v>17</v>
      </c>
      <c r="F106" s="9">
        <v>7</v>
      </c>
      <c r="G106" s="9">
        <v>0</v>
      </c>
      <c r="H106" s="9">
        <v>8</v>
      </c>
      <c r="I106" s="10">
        <v>1</v>
      </c>
      <c r="K106" s="17">
        <v>494521</v>
      </c>
      <c r="L106" s="18">
        <v>373629</v>
      </c>
      <c r="M106" s="18">
        <v>177045</v>
      </c>
      <c r="N106" s="18">
        <v>112435</v>
      </c>
      <c r="O106" s="19">
        <v>68638</v>
      </c>
      <c r="Q106" s="14">
        <f t="shared" si="7"/>
        <v>43395.408450704228</v>
      </c>
      <c r="R106" s="15">
        <f t="shared" si="8"/>
        <v>55720.88636363636</v>
      </c>
      <c r="S106" s="15">
        <f t="shared" si="9"/>
        <v>77174.4375</v>
      </c>
      <c r="T106" s="15">
        <f t="shared" si="10"/>
        <v>35744.625</v>
      </c>
      <c r="U106" s="16">
        <f t="shared" si="11"/>
        <v>59309.5</v>
      </c>
    </row>
    <row r="107" spans="1:21" x14ac:dyDescent="0.2">
      <c r="A107" s="81"/>
      <c r="B107" s="79" t="s">
        <v>12</v>
      </c>
      <c r="C107" s="35">
        <f t="shared" si="6"/>
        <v>43466</v>
      </c>
      <c r="E107" s="8">
        <v>19</v>
      </c>
      <c r="F107" s="9">
        <v>9</v>
      </c>
      <c r="G107" s="9">
        <v>5</v>
      </c>
      <c r="H107" s="9">
        <v>4</v>
      </c>
      <c r="I107" s="10">
        <v>6</v>
      </c>
      <c r="K107" s="17">
        <v>530074</v>
      </c>
      <c r="L107" s="18">
        <v>429602</v>
      </c>
      <c r="M107" s="18">
        <v>195789</v>
      </c>
      <c r="N107" s="18">
        <v>101214</v>
      </c>
      <c r="O107" s="19">
        <v>78182</v>
      </c>
      <c r="Q107" s="14">
        <f t="shared" si="7"/>
        <v>38902.050000000003</v>
      </c>
      <c r="R107" s="15">
        <f t="shared" si="8"/>
        <v>54878.6</v>
      </c>
      <c r="S107" s="15">
        <f t="shared" si="9"/>
        <v>79531.733333333337</v>
      </c>
      <c r="T107" s="15">
        <f t="shared" si="10"/>
        <v>31727.473684210527</v>
      </c>
      <c r="U107" s="16">
        <f t="shared" si="11"/>
        <v>36048.153846153844</v>
      </c>
    </row>
    <row r="108" spans="1:21" x14ac:dyDescent="0.2">
      <c r="A108" s="81"/>
      <c r="B108" s="79"/>
      <c r="C108" s="35">
        <f t="shared" si="6"/>
        <v>43497</v>
      </c>
      <c r="E108" s="8">
        <v>24</v>
      </c>
      <c r="F108" s="9">
        <v>9</v>
      </c>
      <c r="G108" s="9">
        <v>1</v>
      </c>
      <c r="H108" s="9">
        <v>5</v>
      </c>
      <c r="I108" s="10">
        <v>5</v>
      </c>
      <c r="K108" s="17">
        <v>532151</v>
      </c>
      <c r="L108" s="18">
        <v>401445</v>
      </c>
      <c r="M108" s="18">
        <v>169582</v>
      </c>
      <c r="N108" s="18">
        <v>90061</v>
      </c>
      <c r="O108" s="19">
        <v>72688</v>
      </c>
      <c r="Q108" s="14">
        <f t="shared" si="7"/>
        <v>32487.0206185567</v>
      </c>
      <c r="R108" s="15">
        <f t="shared" si="8"/>
        <v>54893.37777777778</v>
      </c>
      <c r="S108" s="15">
        <f t="shared" si="9"/>
        <v>76512.600000000006</v>
      </c>
      <c r="T108" s="15">
        <f t="shared" si="10"/>
        <v>27215.954545454544</v>
      </c>
      <c r="U108" s="16">
        <f t="shared" si="11"/>
        <v>26057.222222222223</v>
      </c>
    </row>
    <row r="109" spans="1:21" x14ac:dyDescent="0.2">
      <c r="A109" s="81"/>
      <c r="B109" s="79"/>
      <c r="C109" s="35">
        <f t="shared" si="6"/>
        <v>43525</v>
      </c>
      <c r="E109" s="8">
        <v>20</v>
      </c>
      <c r="F109" s="9">
        <v>5</v>
      </c>
      <c r="G109" s="9">
        <v>6</v>
      </c>
      <c r="H109" s="9">
        <v>3</v>
      </c>
      <c r="I109" s="10">
        <v>1</v>
      </c>
      <c r="K109" s="17">
        <v>592438</v>
      </c>
      <c r="L109" s="18">
        <v>407217</v>
      </c>
      <c r="M109" s="18">
        <v>199655</v>
      </c>
      <c r="N109" s="18">
        <v>94628</v>
      </c>
      <c r="O109" s="19">
        <v>70280</v>
      </c>
      <c r="Q109" s="14">
        <f t="shared" si="7"/>
        <v>30677.669811320753</v>
      </c>
      <c r="R109" s="15">
        <f t="shared" si="8"/>
        <v>57070.604651162794</v>
      </c>
      <c r="S109" s="15">
        <f t="shared" si="9"/>
        <v>60445.631578947367</v>
      </c>
      <c r="T109" s="15">
        <f t="shared" si="10"/>
        <v>25000.458333333332</v>
      </c>
      <c r="U109" s="16">
        <f t="shared" si="11"/>
        <v>24072.842105263157</v>
      </c>
    </row>
    <row r="110" spans="1:21" x14ac:dyDescent="0.2">
      <c r="A110" s="81"/>
      <c r="B110" s="79" t="s">
        <v>13</v>
      </c>
      <c r="C110" s="35">
        <f t="shared" si="6"/>
        <v>43556</v>
      </c>
      <c r="E110" s="8">
        <v>10</v>
      </c>
      <c r="F110" s="9">
        <v>3</v>
      </c>
      <c r="G110" s="9">
        <v>3</v>
      </c>
      <c r="H110" s="9">
        <v>1</v>
      </c>
      <c r="I110" s="10">
        <v>0</v>
      </c>
      <c r="K110" s="17">
        <v>549255</v>
      </c>
      <c r="L110" s="18">
        <v>383057</v>
      </c>
      <c r="M110" s="18">
        <v>187266</v>
      </c>
      <c r="N110" s="18">
        <v>70268</v>
      </c>
      <c r="O110" s="19">
        <v>63723</v>
      </c>
      <c r="Q110" s="14">
        <f t="shared" si="7"/>
        <v>31143.307692307691</v>
      </c>
      <c r="R110" s="15">
        <f t="shared" si="8"/>
        <v>59714.7</v>
      </c>
      <c r="S110" s="15">
        <f t="shared" si="9"/>
        <v>59545.210526315786</v>
      </c>
      <c r="T110" s="15">
        <f t="shared" si="10"/>
        <v>23842.875</v>
      </c>
      <c r="U110" s="16">
        <f t="shared" si="11"/>
        <v>27299.3125</v>
      </c>
    </row>
    <row r="111" spans="1:21" x14ac:dyDescent="0.2">
      <c r="A111" s="81"/>
      <c r="B111" s="79"/>
      <c r="C111" s="35">
        <f t="shared" si="6"/>
        <v>43586</v>
      </c>
      <c r="E111" s="8">
        <v>22</v>
      </c>
      <c r="F111" s="9">
        <v>18</v>
      </c>
      <c r="G111" s="9">
        <v>7</v>
      </c>
      <c r="H111" s="9">
        <v>3</v>
      </c>
      <c r="I111" s="10">
        <v>0</v>
      </c>
      <c r="K111" s="17">
        <v>619268</v>
      </c>
      <c r="L111" s="18">
        <v>426416</v>
      </c>
      <c r="M111" s="18">
        <v>193627</v>
      </c>
      <c r="N111" s="18">
        <v>67048</v>
      </c>
      <c r="O111" s="19">
        <v>75598</v>
      </c>
      <c r="Q111" s="14">
        <f t="shared" si="7"/>
        <v>29622.383928571428</v>
      </c>
      <c r="R111" s="15">
        <f t="shared" si="8"/>
        <v>47477.76470588235</v>
      </c>
      <c r="S111" s="15">
        <f t="shared" si="9"/>
        <v>51043.818181818184</v>
      </c>
      <c r="T111" s="15">
        <f t="shared" si="10"/>
        <v>22318.916666666668</v>
      </c>
      <c r="U111" s="16">
        <f t="shared" si="11"/>
        <v>33008.384615384617</v>
      </c>
    </row>
    <row r="112" spans="1:21" ht="13.5" thickBot="1" x14ac:dyDescent="0.25">
      <c r="A112" s="82"/>
      <c r="B112" s="83"/>
      <c r="C112" s="53">
        <f t="shared" si="6"/>
        <v>43617</v>
      </c>
      <c r="E112" s="48">
        <v>11</v>
      </c>
      <c r="F112" s="49">
        <v>16</v>
      </c>
      <c r="G112" s="49">
        <v>0</v>
      </c>
      <c r="H112" s="49">
        <v>1</v>
      </c>
      <c r="I112" s="50">
        <v>1</v>
      </c>
      <c r="K112" s="59">
        <v>557283</v>
      </c>
      <c r="L112" s="60">
        <v>363849</v>
      </c>
      <c r="M112" s="60">
        <v>185697</v>
      </c>
      <c r="N112" s="60">
        <v>69721</v>
      </c>
      <c r="O112" s="61">
        <v>57216</v>
      </c>
      <c r="Q112" s="62">
        <f t="shared" si="7"/>
        <v>31891.216981132075</v>
      </c>
      <c r="R112" s="63">
        <f t="shared" si="8"/>
        <v>40193.1</v>
      </c>
      <c r="S112" s="63">
        <f t="shared" si="9"/>
        <v>51437.090909090912</v>
      </c>
      <c r="T112" s="63">
        <f t="shared" si="10"/>
        <v>28996.470588235294</v>
      </c>
      <c r="U112" s="64">
        <f t="shared" si="11"/>
        <v>32129.76923076923</v>
      </c>
    </row>
    <row r="113" spans="1:21" x14ac:dyDescent="0.2">
      <c r="A113" s="75" t="s">
        <v>15</v>
      </c>
      <c r="B113" s="78" t="s">
        <v>10</v>
      </c>
      <c r="C113" s="58">
        <f t="shared" si="6"/>
        <v>43647</v>
      </c>
      <c r="E113" s="41">
        <v>8</v>
      </c>
      <c r="F113" s="42">
        <v>8</v>
      </c>
      <c r="G113" s="42">
        <v>0</v>
      </c>
      <c r="H113" s="42">
        <v>2</v>
      </c>
      <c r="I113" s="43">
        <v>1</v>
      </c>
      <c r="K113" s="68">
        <v>624204</v>
      </c>
      <c r="L113" s="45">
        <v>383821</v>
      </c>
      <c r="M113" s="45">
        <v>194020</v>
      </c>
      <c r="N113" s="45">
        <v>94328</v>
      </c>
      <c r="O113" s="69">
        <v>57105</v>
      </c>
      <c r="Q113" s="44">
        <f t="shared" si="7"/>
        <v>36574.72631578947</v>
      </c>
      <c r="R113" s="46">
        <f t="shared" si="8"/>
        <v>40098.389830508473</v>
      </c>
      <c r="S113" s="46">
        <f t="shared" si="9"/>
        <v>66461.588235294112</v>
      </c>
      <c r="T113" s="46">
        <f t="shared" si="10"/>
        <v>32403.599999999999</v>
      </c>
      <c r="U113" s="47">
        <f t="shared" si="11"/>
        <v>49576.25</v>
      </c>
    </row>
    <row r="114" spans="1:21" ht="14.25" customHeight="1" x14ac:dyDescent="0.2">
      <c r="A114" s="76"/>
      <c r="B114" s="79"/>
      <c r="C114" s="35">
        <f t="shared" si="6"/>
        <v>43678</v>
      </c>
      <c r="E114" s="8">
        <v>8</v>
      </c>
      <c r="F114" s="9">
        <v>5</v>
      </c>
      <c r="G114" s="9">
        <v>3</v>
      </c>
      <c r="H114" s="9">
        <v>3</v>
      </c>
      <c r="I114" s="10">
        <v>4</v>
      </c>
      <c r="K114" s="17">
        <v>590704</v>
      </c>
      <c r="L114" s="18">
        <v>383587</v>
      </c>
      <c r="M114" s="18">
        <v>197798</v>
      </c>
      <c r="N114" s="18">
        <v>83645</v>
      </c>
      <c r="O114" s="19">
        <v>19524</v>
      </c>
      <c r="Q114" s="14">
        <f t="shared" si="7"/>
        <v>44723.443037974685</v>
      </c>
      <c r="R114" s="15">
        <f t="shared" si="8"/>
        <v>42689.945454545457</v>
      </c>
      <c r="S114" s="15">
        <f t="shared" si="9"/>
        <v>60950.684210526313</v>
      </c>
      <c r="T114" s="15">
        <f t="shared" si="10"/>
        <v>36895.230769230766</v>
      </c>
      <c r="U114" s="16">
        <f t="shared" si="11"/>
        <v>49063.714285714283</v>
      </c>
    </row>
    <row r="115" spans="1:21" ht="14.65" customHeight="1" thickBot="1" x14ac:dyDescent="0.25">
      <c r="A115" s="76"/>
      <c r="B115" s="80"/>
      <c r="C115" s="36">
        <f t="shared" si="6"/>
        <v>43709</v>
      </c>
      <c r="E115" s="48">
        <v>7</v>
      </c>
      <c r="F115" s="49">
        <v>8</v>
      </c>
      <c r="G115" s="49">
        <v>1</v>
      </c>
      <c r="H115" s="49">
        <v>3</v>
      </c>
      <c r="I115" s="50">
        <v>4</v>
      </c>
      <c r="K115" s="59">
        <v>589370</v>
      </c>
      <c r="L115" s="60">
        <v>411812</v>
      </c>
      <c r="M115" s="60">
        <v>196701</v>
      </c>
      <c r="N115" s="60">
        <v>96671</v>
      </c>
      <c r="O115" s="61">
        <v>54082</v>
      </c>
      <c r="Q115" s="62">
        <f>IFERROR(SUM(K110:K115)/SUM(E110:E115),SUM(K110:K115))</f>
        <v>53486.121212121216</v>
      </c>
      <c r="R115" s="62">
        <f t="shared" si="8"/>
        <v>40561.068965517239</v>
      </c>
      <c r="S115" s="62">
        <f t="shared" si="9"/>
        <v>82507.78571428571</v>
      </c>
      <c r="T115" s="62">
        <f t="shared" si="10"/>
        <v>37052.384615384617</v>
      </c>
      <c r="U115" s="74">
        <f t="shared" si="11"/>
        <v>32724.799999999999</v>
      </c>
    </row>
    <row r="116" spans="1:21" ht="14.25" customHeight="1" x14ac:dyDescent="0.2">
      <c r="A116" s="76"/>
      <c r="B116" s="79" t="s">
        <v>11</v>
      </c>
      <c r="C116" s="35">
        <f t="shared" si="6"/>
        <v>43739</v>
      </c>
      <c r="E116" s="54">
        <v>12</v>
      </c>
      <c r="F116" s="51">
        <v>14</v>
      </c>
      <c r="G116" s="51">
        <v>4</v>
      </c>
      <c r="H116" s="51">
        <v>1</v>
      </c>
      <c r="I116" s="55">
        <v>2</v>
      </c>
      <c r="K116" s="70">
        <v>645784</v>
      </c>
      <c r="L116" s="66">
        <v>403173</v>
      </c>
      <c r="M116" s="65">
        <v>180078</v>
      </c>
      <c r="N116" s="65">
        <v>105977</v>
      </c>
      <c r="O116" s="71">
        <v>59032</v>
      </c>
      <c r="Q116" s="70">
        <f t="shared" ref="Q116:Q136" si="12">IFERROR(SUM(K111:K116)/SUM(E111:E116),SUM(K111:K116))</f>
        <v>53332.544117647056</v>
      </c>
      <c r="R116" s="65">
        <f t="shared" ref="R116:R136" si="13">IFERROR(SUM(L111:L116)/SUM(F111:F116),SUM(L111:L116))</f>
        <v>34386.34782608696</v>
      </c>
      <c r="S116" s="65">
        <f t="shared" ref="S116:S136" si="14">IFERROR(SUM(M111:M116)/SUM(G111:G116),SUM(M111:M116))</f>
        <v>76528.066666666666</v>
      </c>
      <c r="T116" s="65">
        <f t="shared" ref="T116:T136" si="15">IFERROR(SUM(N111:N116)/SUM(H111:H116),SUM(N111:N116))</f>
        <v>39799.230769230766</v>
      </c>
      <c r="U116" s="71">
        <f t="shared" ref="U116:U136" si="16">IFERROR(SUM(O111:O116)/SUM(I111:I116),SUM(O111:O116))</f>
        <v>26879.75</v>
      </c>
    </row>
    <row r="117" spans="1:21" ht="14.25" customHeight="1" x14ac:dyDescent="0.2">
      <c r="A117" s="76"/>
      <c r="B117" s="79"/>
      <c r="C117" s="35">
        <f t="shared" si="6"/>
        <v>43770</v>
      </c>
      <c r="E117" s="8">
        <v>19</v>
      </c>
      <c r="F117" s="9">
        <v>9</v>
      </c>
      <c r="G117" s="9">
        <v>6</v>
      </c>
      <c r="H117" s="9">
        <v>1</v>
      </c>
      <c r="I117" s="10">
        <v>6</v>
      </c>
      <c r="K117" s="14">
        <v>636308</v>
      </c>
      <c r="L117" s="15">
        <v>398913</v>
      </c>
      <c r="M117" s="15">
        <v>188490</v>
      </c>
      <c r="N117" s="15">
        <v>90717</v>
      </c>
      <c r="O117" s="16">
        <v>70317</v>
      </c>
      <c r="Q117" s="14">
        <f t="shared" si="12"/>
        <v>56056.2</v>
      </c>
      <c r="R117" s="15">
        <f t="shared" si="13"/>
        <v>39085.916666666664</v>
      </c>
      <c r="S117" s="15">
        <f t="shared" si="14"/>
        <v>81627.428571428565</v>
      </c>
      <c r="T117" s="15">
        <f t="shared" si="15"/>
        <v>49187.181818181816</v>
      </c>
      <c r="U117" s="16">
        <f t="shared" si="16"/>
        <v>17626.444444444445</v>
      </c>
    </row>
    <row r="118" spans="1:21" ht="14.65" customHeight="1" thickBot="1" x14ac:dyDescent="0.25">
      <c r="A118" s="76"/>
      <c r="B118" s="80"/>
      <c r="C118" s="36">
        <f t="shared" si="6"/>
        <v>43800</v>
      </c>
      <c r="E118" s="56">
        <v>12</v>
      </c>
      <c r="F118" s="52">
        <v>13</v>
      </c>
      <c r="G118" s="52">
        <v>5</v>
      </c>
      <c r="H118" s="52">
        <v>0</v>
      </c>
      <c r="I118" s="57">
        <v>3</v>
      </c>
      <c r="K118" s="72">
        <v>578538</v>
      </c>
      <c r="L118" s="67">
        <v>351326</v>
      </c>
      <c r="M118" s="67">
        <v>170102</v>
      </c>
      <c r="N118" s="67">
        <v>76793</v>
      </c>
      <c r="O118" s="73">
        <v>57368</v>
      </c>
      <c r="Q118" s="72">
        <f t="shared" si="12"/>
        <v>55528.909090909088</v>
      </c>
      <c r="R118" s="67">
        <f t="shared" si="13"/>
        <v>40923.368421052633</v>
      </c>
      <c r="S118" s="67">
        <f t="shared" si="14"/>
        <v>59325.73684210526</v>
      </c>
      <c r="T118" s="67">
        <f t="shared" si="15"/>
        <v>54813.1</v>
      </c>
      <c r="U118" s="73">
        <f t="shared" si="16"/>
        <v>15871.4</v>
      </c>
    </row>
    <row r="119" spans="1:21" ht="14.25" customHeight="1" x14ac:dyDescent="0.2">
      <c r="A119" s="76"/>
      <c r="B119" s="79" t="s">
        <v>12</v>
      </c>
      <c r="C119" s="35">
        <f t="shared" si="6"/>
        <v>43831</v>
      </c>
      <c r="E119" s="54">
        <v>4</v>
      </c>
      <c r="F119" s="51">
        <v>7</v>
      </c>
      <c r="G119" s="51">
        <v>5</v>
      </c>
      <c r="H119" s="51">
        <v>0</v>
      </c>
      <c r="I119" s="55">
        <v>0</v>
      </c>
      <c r="K119" s="23">
        <v>583256</v>
      </c>
      <c r="L119" s="24">
        <v>390020</v>
      </c>
      <c r="M119" s="24">
        <v>176755</v>
      </c>
      <c r="N119" s="24">
        <v>84735</v>
      </c>
      <c r="O119" s="25">
        <v>45103</v>
      </c>
      <c r="Q119" s="23">
        <f t="shared" si="12"/>
        <v>58450.967741935485</v>
      </c>
      <c r="R119" s="24">
        <f t="shared" si="13"/>
        <v>41764.839285714283</v>
      </c>
      <c r="S119" s="24">
        <f t="shared" si="14"/>
        <v>46246.833333333336</v>
      </c>
      <c r="T119" s="24">
        <f t="shared" si="15"/>
        <v>67317.25</v>
      </c>
      <c r="U119" s="25">
        <f t="shared" si="16"/>
        <v>16075.052631578947</v>
      </c>
    </row>
    <row r="120" spans="1:21" ht="14.25" customHeight="1" x14ac:dyDescent="0.2">
      <c r="A120" s="76"/>
      <c r="B120" s="79"/>
      <c r="C120" s="35">
        <f t="shared" si="6"/>
        <v>43862</v>
      </c>
      <c r="E120" s="8">
        <v>8</v>
      </c>
      <c r="F120" s="9">
        <v>9</v>
      </c>
      <c r="G120" s="9">
        <v>2</v>
      </c>
      <c r="H120" s="9">
        <v>4</v>
      </c>
      <c r="I120" s="10">
        <v>4</v>
      </c>
      <c r="K120" s="14">
        <v>580590</v>
      </c>
      <c r="L120" s="15">
        <v>372207</v>
      </c>
      <c r="M120" s="15">
        <v>173308</v>
      </c>
      <c r="N120" s="15">
        <v>62798</v>
      </c>
      <c r="O120" s="16">
        <v>34980</v>
      </c>
      <c r="Q120" s="14">
        <f t="shared" si="12"/>
        <v>58287.838709677417</v>
      </c>
      <c r="R120" s="15">
        <f t="shared" si="13"/>
        <v>38790.85</v>
      </c>
      <c r="S120" s="15">
        <f t="shared" si="14"/>
        <v>47192.782608695656</v>
      </c>
      <c r="T120" s="15">
        <f t="shared" si="15"/>
        <v>57521.222222222219</v>
      </c>
      <c r="U120" s="16">
        <f t="shared" si="16"/>
        <v>16888.526315789473</v>
      </c>
    </row>
    <row r="121" spans="1:21" ht="14.65" customHeight="1" thickBot="1" x14ac:dyDescent="0.25">
      <c r="A121" s="76"/>
      <c r="B121" s="80"/>
      <c r="C121" s="36">
        <f t="shared" si="6"/>
        <v>43891</v>
      </c>
      <c r="E121" s="56">
        <v>10</v>
      </c>
      <c r="F121" s="52">
        <v>10</v>
      </c>
      <c r="G121" s="52">
        <v>2</v>
      </c>
      <c r="H121" s="52">
        <v>1</v>
      </c>
      <c r="I121" s="57">
        <v>1</v>
      </c>
      <c r="K121" s="62">
        <v>595721</v>
      </c>
      <c r="L121" s="63">
        <v>369736</v>
      </c>
      <c r="M121" s="63">
        <v>200618</v>
      </c>
      <c r="N121" s="63">
        <v>53136</v>
      </c>
      <c r="O121" s="64">
        <v>44498</v>
      </c>
      <c r="Q121" s="62">
        <f t="shared" si="12"/>
        <v>55695.338461538464</v>
      </c>
      <c r="R121" s="63">
        <f t="shared" si="13"/>
        <v>36860.887096774197</v>
      </c>
      <c r="S121" s="63">
        <f t="shared" si="14"/>
        <v>45389.625</v>
      </c>
      <c r="T121" s="63">
        <f t="shared" si="15"/>
        <v>67736.571428571435</v>
      </c>
      <c r="U121" s="64">
        <f t="shared" si="16"/>
        <v>19456.125</v>
      </c>
    </row>
    <row r="122" spans="1:21" ht="14.25" customHeight="1" x14ac:dyDescent="0.2">
      <c r="A122" s="76"/>
      <c r="B122" s="79" t="s">
        <v>13</v>
      </c>
      <c r="C122" s="35">
        <f t="shared" si="6"/>
        <v>43922</v>
      </c>
      <c r="E122" s="26">
        <v>7</v>
      </c>
      <c r="F122" s="27">
        <v>2</v>
      </c>
      <c r="G122" s="27">
        <v>2</v>
      </c>
      <c r="H122" s="27">
        <v>0</v>
      </c>
      <c r="I122" s="28">
        <v>0</v>
      </c>
      <c r="K122" s="70">
        <v>420730</v>
      </c>
      <c r="L122" s="65">
        <v>246423</v>
      </c>
      <c r="M122" s="65">
        <v>91047</v>
      </c>
      <c r="N122" s="65">
        <v>26026</v>
      </c>
      <c r="O122" s="71">
        <v>8888</v>
      </c>
      <c r="Q122" s="70">
        <f t="shared" si="12"/>
        <v>56585.716666666667</v>
      </c>
      <c r="R122" s="65">
        <f t="shared" si="13"/>
        <v>42572.5</v>
      </c>
      <c r="S122" s="65">
        <f t="shared" si="14"/>
        <v>45469.090909090912</v>
      </c>
      <c r="T122" s="65">
        <f t="shared" si="15"/>
        <v>65700.833333333328</v>
      </c>
      <c r="U122" s="71">
        <f t="shared" si="16"/>
        <v>18653.857142857141</v>
      </c>
    </row>
    <row r="123" spans="1:21" ht="14.25" customHeight="1" x14ac:dyDescent="0.2">
      <c r="A123" s="76"/>
      <c r="B123" s="79"/>
      <c r="C123" s="35">
        <f t="shared" si="6"/>
        <v>43952</v>
      </c>
      <c r="E123" s="8">
        <v>6</v>
      </c>
      <c r="F123" s="9">
        <v>10</v>
      </c>
      <c r="G123" s="9">
        <v>4</v>
      </c>
      <c r="H123" s="9">
        <v>0</v>
      </c>
      <c r="I123" s="10">
        <v>0</v>
      </c>
      <c r="K123" s="14">
        <v>590541</v>
      </c>
      <c r="L123" s="15">
        <v>349900</v>
      </c>
      <c r="M123" s="15">
        <v>144949</v>
      </c>
      <c r="N123" s="15">
        <v>47326</v>
      </c>
      <c r="O123" s="16">
        <v>0</v>
      </c>
      <c r="Q123" s="14">
        <f t="shared" si="12"/>
        <v>71263.319148936163</v>
      </c>
      <c r="R123" s="15">
        <f t="shared" si="13"/>
        <v>40776.705882352944</v>
      </c>
      <c r="S123" s="15">
        <f t="shared" si="14"/>
        <v>47838.95</v>
      </c>
      <c r="T123" s="15">
        <f t="shared" si="15"/>
        <v>70162.8</v>
      </c>
      <c r="U123" s="16">
        <f t="shared" si="16"/>
        <v>23854.625</v>
      </c>
    </row>
    <row r="124" spans="1:21" ht="14.65" customHeight="1" thickBot="1" x14ac:dyDescent="0.25">
      <c r="A124" s="77"/>
      <c r="B124" s="80"/>
      <c r="C124" s="36">
        <f t="shared" si="6"/>
        <v>43983</v>
      </c>
      <c r="E124" s="11">
        <v>10</v>
      </c>
      <c r="F124" s="12">
        <v>10</v>
      </c>
      <c r="G124" s="12">
        <v>1</v>
      </c>
      <c r="H124" s="12">
        <v>0</v>
      </c>
      <c r="I124" s="13">
        <v>0</v>
      </c>
      <c r="K124" s="20">
        <v>596577</v>
      </c>
      <c r="L124" s="21">
        <v>346820</v>
      </c>
      <c r="M124" s="21">
        <v>160764</v>
      </c>
      <c r="N124" s="21">
        <v>32161</v>
      </c>
      <c r="O124" s="22">
        <v>0</v>
      </c>
      <c r="Q124" s="20">
        <f t="shared" si="12"/>
        <v>74831.444444444438</v>
      </c>
      <c r="R124" s="21">
        <f t="shared" si="13"/>
        <v>43231.375</v>
      </c>
      <c r="S124" s="21">
        <f t="shared" si="14"/>
        <v>59215.0625</v>
      </c>
      <c r="T124" s="21">
        <f t="shared" si="15"/>
        <v>61236.4</v>
      </c>
      <c r="U124" s="22">
        <f t="shared" si="16"/>
        <v>26693.8</v>
      </c>
    </row>
    <row r="125" spans="1:21" x14ac:dyDescent="0.2">
      <c r="A125" s="75" t="s">
        <v>27</v>
      </c>
      <c r="B125" s="78" t="s">
        <v>10</v>
      </c>
      <c r="C125" s="58">
        <f t="shared" si="6"/>
        <v>44013</v>
      </c>
      <c r="E125" s="41">
        <v>9</v>
      </c>
      <c r="F125" s="42">
        <v>6</v>
      </c>
      <c r="G125" s="42">
        <v>0</v>
      </c>
      <c r="H125" s="42">
        <v>1</v>
      </c>
      <c r="I125" s="43">
        <v>2</v>
      </c>
      <c r="K125" s="44">
        <v>596313</v>
      </c>
      <c r="L125" s="46">
        <v>328590</v>
      </c>
      <c r="M125" s="46">
        <v>174642</v>
      </c>
      <c r="N125" s="46">
        <v>23654</v>
      </c>
      <c r="O125" s="47">
        <v>35956</v>
      </c>
      <c r="Q125" s="44">
        <f t="shared" si="12"/>
        <v>67609.440000000002</v>
      </c>
      <c r="R125" s="46">
        <f t="shared" si="13"/>
        <v>42844.170212765959</v>
      </c>
      <c r="S125" s="46">
        <f t="shared" si="14"/>
        <v>85938.909090909088</v>
      </c>
      <c r="T125" s="46">
        <f t="shared" si="15"/>
        <v>40850.166666666664</v>
      </c>
      <c r="U125" s="47">
        <f t="shared" si="16"/>
        <v>17760.285714285714</v>
      </c>
    </row>
    <row r="126" spans="1:21" x14ac:dyDescent="0.2">
      <c r="A126" s="76"/>
      <c r="B126" s="79"/>
      <c r="C126" s="35">
        <f t="shared" si="6"/>
        <v>44044</v>
      </c>
      <c r="E126" s="8">
        <v>6</v>
      </c>
      <c r="F126" s="9">
        <v>4</v>
      </c>
      <c r="G126" s="9">
        <v>2</v>
      </c>
      <c r="H126" s="9">
        <v>1</v>
      </c>
      <c r="I126" s="10">
        <v>1</v>
      </c>
      <c r="K126" s="14">
        <v>596598</v>
      </c>
      <c r="L126" s="15">
        <v>338169</v>
      </c>
      <c r="M126" s="15">
        <v>176482</v>
      </c>
      <c r="N126" s="15">
        <v>23486</v>
      </c>
      <c r="O126" s="16">
        <v>21963</v>
      </c>
      <c r="Q126" s="14">
        <f t="shared" si="12"/>
        <v>70760</v>
      </c>
      <c r="R126" s="15">
        <f t="shared" si="13"/>
        <v>47134.238095238092</v>
      </c>
      <c r="S126" s="15">
        <f t="shared" si="14"/>
        <v>86227.454545454544</v>
      </c>
      <c r="T126" s="15">
        <f t="shared" si="15"/>
        <v>68596.333333333328</v>
      </c>
      <c r="U126" s="16">
        <f t="shared" si="16"/>
        <v>27826.25</v>
      </c>
    </row>
    <row r="127" spans="1:21" ht="13.5" thickBot="1" x14ac:dyDescent="0.25">
      <c r="A127" s="76"/>
      <c r="B127" s="80"/>
      <c r="C127" s="36">
        <f t="shared" si="6"/>
        <v>44075</v>
      </c>
      <c r="E127" s="56">
        <v>7</v>
      </c>
      <c r="F127" s="52">
        <v>9</v>
      </c>
      <c r="G127" s="52">
        <v>3</v>
      </c>
      <c r="H127" s="52">
        <v>0</v>
      </c>
      <c r="I127" s="57">
        <v>1</v>
      </c>
      <c r="K127" s="62">
        <v>584024</v>
      </c>
      <c r="L127" s="63">
        <v>355971</v>
      </c>
      <c r="M127" s="63">
        <v>195896</v>
      </c>
      <c r="N127" s="63">
        <v>33979</v>
      </c>
      <c r="O127" s="64">
        <v>45729</v>
      </c>
      <c r="Q127" s="62">
        <f t="shared" si="12"/>
        <v>75217.399999999994</v>
      </c>
      <c r="R127" s="63">
        <f t="shared" si="13"/>
        <v>47948.121951219509</v>
      </c>
      <c r="S127" s="63">
        <f t="shared" si="14"/>
        <v>78648.333333333328</v>
      </c>
      <c r="T127" s="63">
        <f t="shared" si="15"/>
        <v>93316</v>
      </c>
      <c r="U127" s="64">
        <f t="shared" si="16"/>
        <v>28134</v>
      </c>
    </row>
    <row r="128" spans="1:21" x14ac:dyDescent="0.2">
      <c r="A128" s="76"/>
      <c r="B128" s="79" t="s">
        <v>11</v>
      </c>
      <c r="C128" s="35">
        <f t="shared" si="6"/>
        <v>44105</v>
      </c>
      <c r="E128" s="26">
        <v>5</v>
      </c>
      <c r="F128" s="27">
        <v>8</v>
      </c>
      <c r="G128" s="27">
        <v>5</v>
      </c>
      <c r="H128" s="27">
        <v>1</v>
      </c>
      <c r="I128" s="28">
        <v>2</v>
      </c>
      <c r="K128" s="70">
        <v>596310</v>
      </c>
      <c r="L128" s="65">
        <v>383235</v>
      </c>
      <c r="M128" s="65">
        <v>191539</v>
      </c>
      <c r="N128" s="65">
        <v>26623</v>
      </c>
      <c r="O128" s="71">
        <v>25856</v>
      </c>
      <c r="Q128" s="70">
        <f t="shared" si="12"/>
        <v>82799.139534883725</v>
      </c>
      <c r="R128" s="65">
        <f t="shared" si="13"/>
        <v>44737.978723404252</v>
      </c>
      <c r="S128" s="65">
        <f t="shared" si="14"/>
        <v>69618.133333333331</v>
      </c>
      <c r="T128" s="65">
        <f t="shared" si="15"/>
        <v>62409.666666666664</v>
      </c>
      <c r="U128" s="71">
        <f t="shared" si="16"/>
        <v>21584</v>
      </c>
    </row>
    <row r="129" spans="1:21" x14ac:dyDescent="0.2">
      <c r="A129" s="76"/>
      <c r="B129" s="79"/>
      <c r="C129" s="35">
        <f t="shared" si="6"/>
        <v>44136</v>
      </c>
      <c r="E129" s="8">
        <v>7</v>
      </c>
      <c r="F129" s="9">
        <v>5</v>
      </c>
      <c r="G129" s="9">
        <v>3</v>
      </c>
      <c r="H129" s="9">
        <v>0</v>
      </c>
      <c r="I129" s="10">
        <v>2</v>
      </c>
      <c r="K129" s="14">
        <v>595465</v>
      </c>
      <c r="L129" s="15">
        <v>383386</v>
      </c>
      <c r="M129" s="15">
        <v>216334</v>
      </c>
      <c r="N129" s="15">
        <v>19474</v>
      </c>
      <c r="O129" s="16">
        <v>71468</v>
      </c>
      <c r="Q129" s="14">
        <f t="shared" si="12"/>
        <v>81029.25</v>
      </c>
      <c r="R129" s="15">
        <f t="shared" si="13"/>
        <v>50861.214285714283</v>
      </c>
      <c r="S129" s="15">
        <f t="shared" si="14"/>
        <v>79689.78571428571</v>
      </c>
      <c r="T129" s="15">
        <f t="shared" si="15"/>
        <v>53125.666666666664</v>
      </c>
      <c r="U129" s="16">
        <f t="shared" si="16"/>
        <v>25121.5</v>
      </c>
    </row>
    <row r="130" spans="1:21" ht="13.5" thickBot="1" x14ac:dyDescent="0.25">
      <c r="A130" s="76"/>
      <c r="B130" s="80"/>
      <c r="C130" s="36">
        <f t="shared" si="6"/>
        <v>44166</v>
      </c>
      <c r="E130" s="48">
        <v>13</v>
      </c>
      <c r="F130" s="49">
        <v>3</v>
      </c>
      <c r="G130" s="49">
        <v>1</v>
      </c>
      <c r="H130" s="49">
        <v>0</v>
      </c>
      <c r="I130" s="50">
        <v>4</v>
      </c>
      <c r="K130" s="72">
        <v>581293</v>
      </c>
      <c r="L130" s="67">
        <v>348596</v>
      </c>
      <c r="M130" s="67">
        <v>185940</v>
      </c>
      <c r="N130" s="67">
        <v>36201</v>
      </c>
      <c r="O130" s="73">
        <v>67993</v>
      </c>
      <c r="Q130" s="72">
        <f t="shared" si="12"/>
        <v>75531.97872340426</v>
      </c>
      <c r="R130" s="67">
        <f t="shared" si="13"/>
        <v>61084.2</v>
      </c>
      <c r="S130" s="67">
        <f t="shared" si="14"/>
        <v>81488.071428571435</v>
      </c>
      <c r="T130" s="67">
        <f t="shared" si="15"/>
        <v>54472.333333333336</v>
      </c>
      <c r="U130" s="73">
        <f t="shared" si="16"/>
        <v>22413.75</v>
      </c>
    </row>
    <row r="131" spans="1:21" x14ac:dyDescent="0.2">
      <c r="A131" s="76"/>
      <c r="B131" s="79" t="s">
        <v>12</v>
      </c>
      <c r="C131" s="35">
        <f t="shared" si="6"/>
        <v>44197</v>
      </c>
      <c r="E131" s="54">
        <v>6</v>
      </c>
      <c r="F131" s="51">
        <v>4</v>
      </c>
      <c r="G131" s="51">
        <v>2</v>
      </c>
      <c r="H131" s="51">
        <v>0</v>
      </c>
      <c r="I131" s="55">
        <v>5</v>
      </c>
      <c r="K131" s="23">
        <v>545615</v>
      </c>
      <c r="L131" s="24">
        <v>348755</v>
      </c>
      <c r="M131" s="24">
        <v>175951</v>
      </c>
      <c r="N131" s="24">
        <v>39256</v>
      </c>
      <c r="O131" s="25">
        <v>73397</v>
      </c>
      <c r="Q131" s="23">
        <f t="shared" si="12"/>
        <v>79529.659090909088</v>
      </c>
      <c r="R131" s="24">
        <f t="shared" si="13"/>
        <v>65397.333333333336</v>
      </c>
      <c r="S131" s="24">
        <f t="shared" si="14"/>
        <v>71383.875</v>
      </c>
      <c r="T131" s="24">
        <f t="shared" si="15"/>
        <v>89509.5</v>
      </c>
      <c r="U131" s="25">
        <f t="shared" si="16"/>
        <v>20427.066666666666</v>
      </c>
    </row>
    <row r="132" spans="1:21" x14ac:dyDescent="0.2">
      <c r="A132" s="76"/>
      <c r="B132" s="79"/>
      <c r="C132" s="35">
        <f t="shared" si="6"/>
        <v>44228</v>
      </c>
      <c r="E132" s="8">
        <v>6</v>
      </c>
      <c r="F132" s="9">
        <v>6</v>
      </c>
      <c r="G132" s="9">
        <v>7</v>
      </c>
      <c r="H132" s="9">
        <v>1</v>
      </c>
      <c r="I132" s="10">
        <v>1</v>
      </c>
      <c r="K132" s="14">
        <v>540447</v>
      </c>
      <c r="L132" s="15">
        <v>349381</v>
      </c>
      <c r="M132" s="15">
        <v>173276</v>
      </c>
      <c r="N132" s="15">
        <v>42991</v>
      </c>
      <c r="O132" s="16">
        <v>49862</v>
      </c>
      <c r="Q132" s="14">
        <f t="shared" si="12"/>
        <v>78253.5</v>
      </c>
      <c r="R132" s="15">
        <f t="shared" si="13"/>
        <v>61980.685714285712</v>
      </c>
      <c r="S132" s="15">
        <f t="shared" si="14"/>
        <v>54235.047619047618</v>
      </c>
      <c r="T132" s="15">
        <f t="shared" si="15"/>
        <v>99262</v>
      </c>
      <c r="U132" s="16">
        <f t="shared" si="16"/>
        <v>22287</v>
      </c>
    </row>
    <row r="133" spans="1:21" ht="13.5" thickBot="1" x14ac:dyDescent="0.25">
      <c r="A133" s="76"/>
      <c r="B133" s="80"/>
      <c r="C133" s="36">
        <f t="shared" ref="C133:C160" si="17">EDATE(C132,1)</f>
        <v>44256</v>
      </c>
      <c r="E133" s="56">
        <v>7</v>
      </c>
      <c r="F133" s="52">
        <v>8</v>
      </c>
      <c r="G133" s="52">
        <v>4</v>
      </c>
      <c r="H133" s="52">
        <v>0</v>
      </c>
      <c r="I133" s="57">
        <v>2</v>
      </c>
      <c r="K133" s="62">
        <v>630785</v>
      </c>
      <c r="L133" s="63">
        <v>425262</v>
      </c>
      <c r="M133" s="63">
        <v>194790</v>
      </c>
      <c r="N133" s="63">
        <v>39768</v>
      </c>
      <c r="O133" s="64">
        <v>65090</v>
      </c>
      <c r="Q133" s="62">
        <f t="shared" si="12"/>
        <v>79316.25</v>
      </c>
      <c r="R133" s="63">
        <f t="shared" si="13"/>
        <v>65841.617647058825</v>
      </c>
      <c r="S133" s="63">
        <f t="shared" si="14"/>
        <v>51719.545454545456</v>
      </c>
      <c r="T133" s="63">
        <f t="shared" si="15"/>
        <v>102156.5</v>
      </c>
      <c r="U133" s="64">
        <f t="shared" si="16"/>
        <v>22104.125</v>
      </c>
    </row>
    <row r="134" spans="1:21" x14ac:dyDescent="0.2">
      <c r="A134" s="76"/>
      <c r="B134" s="79" t="s">
        <v>13</v>
      </c>
      <c r="C134" s="35">
        <f t="shared" si="17"/>
        <v>44287</v>
      </c>
      <c r="E134" s="26">
        <v>13</v>
      </c>
      <c r="F134" s="27">
        <v>4</v>
      </c>
      <c r="G134" s="27">
        <v>2</v>
      </c>
      <c r="H134" s="27">
        <v>0</v>
      </c>
      <c r="I134" s="28">
        <v>4</v>
      </c>
      <c r="K134" s="70">
        <v>571181</v>
      </c>
      <c r="L134" s="65">
        <v>333259</v>
      </c>
      <c r="M134" s="65">
        <v>169979</v>
      </c>
      <c r="N134" s="65">
        <v>46103</v>
      </c>
      <c r="O134" s="71">
        <v>53896</v>
      </c>
      <c r="Q134" s="70">
        <f t="shared" si="12"/>
        <v>66630.5</v>
      </c>
      <c r="R134" s="65">
        <f t="shared" si="13"/>
        <v>72954.633333333331</v>
      </c>
      <c r="S134" s="65">
        <f t="shared" si="14"/>
        <v>58751.052631578947</v>
      </c>
      <c r="T134" s="65">
        <f t="shared" si="15"/>
        <v>223793</v>
      </c>
      <c r="U134" s="71">
        <f t="shared" si="16"/>
        <v>21205.888888888891</v>
      </c>
    </row>
    <row r="135" spans="1:21" x14ac:dyDescent="0.2">
      <c r="A135" s="76"/>
      <c r="B135" s="79"/>
      <c r="C135" s="35">
        <f t="shared" si="17"/>
        <v>44317</v>
      </c>
      <c r="E135" s="8">
        <v>5</v>
      </c>
      <c r="F135" s="9">
        <v>6</v>
      </c>
      <c r="G135" s="9">
        <v>4</v>
      </c>
      <c r="H135" s="9">
        <v>0</v>
      </c>
      <c r="I135" s="10">
        <v>4</v>
      </c>
      <c r="K135" s="14">
        <v>618948</v>
      </c>
      <c r="L135" s="15">
        <v>360916</v>
      </c>
      <c r="M135" s="15">
        <v>178469</v>
      </c>
      <c r="N135" s="15">
        <v>43850</v>
      </c>
      <c r="O135" s="16">
        <v>46572</v>
      </c>
      <c r="Q135" s="14">
        <f t="shared" si="12"/>
        <v>69765.38</v>
      </c>
      <c r="R135" s="15">
        <f t="shared" si="13"/>
        <v>69876.419354838712</v>
      </c>
      <c r="S135" s="15">
        <f t="shared" si="14"/>
        <v>53920.25</v>
      </c>
      <c r="T135" s="15">
        <f t="shared" si="15"/>
        <v>248169</v>
      </c>
      <c r="U135" s="16">
        <f t="shared" si="16"/>
        <v>17840.5</v>
      </c>
    </row>
    <row r="136" spans="1:21" ht="13.5" thickBot="1" x14ac:dyDescent="0.25">
      <c r="A136" s="77"/>
      <c r="B136" s="80"/>
      <c r="C136" s="36">
        <f t="shared" si="17"/>
        <v>44348</v>
      </c>
      <c r="E136" s="11">
        <v>7</v>
      </c>
      <c r="F136" s="12">
        <v>6</v>
      </c>
      <c r="G136" s="12">
        <v>5</v>
      </c>
      <c r="H136" s="12">
        <v>1</v>
      </c>
      <c r="I136" s="13">
        <v>4</v>
      </c>
      <c r="K136" s="20">
        <v>586914</v>
      </c>
      <c r="L136" s="21">
        <v>302937</v>
      </c>
      <c r="M136" s="21">
        <v>138335</v>
      </c>
      <c r="N136" s="21">
        <v>32329</v>
      </c>
      <c r="O136" s="22">
        <v>47518</v>
      </c>
      <c r="Q136" s="20">
        <f t="shared" si="12"/>
        <v>79406.590909090912</v>
      </c>
      <c r="R136" s="21">
        <f t="shared" si="13"/>
        <v>62367.941176470587</v>
      </c>
      <c r="S136" s="21">
        <f t="shared" si="14"/>
        <v>42950</v>
      </c>
      <c r="T136" s="21">
        <f t="shared" si="15"/>
        <v>122148.5</v>
      </c>
      <c r="U136" s="22">
        <f t="shared" si="16"/>
        <v>16816.75</v>
      </c>
    </row>
    <row r="137" spans="1:21" x14ac:dyDescent="0.2">
      <c r="A137" s="75" t="s">
        <v>28</v>
      </c>
      <c r="B137" s="78" t="s">
        <v>10</v>
      </c>
      <c r="C137" s="58">
        <f t="shared" si="17"/>
        <v>44378</v>
      </c>
      <c r="E137" s="41">
        <v>6</v>
      </c>
      <c r="F137" s="42">
        <v>8</v>
      </c>
      <c r="G137" s="42">
        <v>1</v>
      </c>
      <c r="H137" s="42">
        <v>0</v>
      </c>
      <c r="I137" s="43">
        <v>5</v>
      </c>
      <c r="K137" s="44">
        <v>602178</v>
      </c>
      <c r="L137" s="46">
        <v>326399</v>
      </c>
      <c r="M137" s="46">
        <f>113886+46486</f>
        <v>160372</v>
      </c>
      <c r="N137" s="46">
        <v>45933</v>
      </c>
      <c r="O137" s="47">
        <v>54986</v>
      </c>
      <c r="Q137" s="44">
        <f t="shared" ref="Q137:Q154" si="18">IFERROR(SUM(K132:K137)/SUM(E132:E137),SUM(K132:K137))</f>
        <v>80692.113636363632</v>
      </c>
      <c r="R137" s="46">
        <f t="shared" ref="R137:R154" si="19">IFERROR(SUM(L132:L137)/SUM(F132:F137),SUM(L132:L137))</f>
        <v>55214.57894736842</v>
      </c>
      <c r="S137" s="46">
        <f t="shared" ref="S137:S154" si="20">IFERROR(SUM(M132:M137)/SUM(G132:G137),SUM(M132:M137))</f>
        <v>44140.043478260872</v>
      </c>
      <c r="T137" s="46">
        <f t="shared" ref="T137:T154" si="21">IFERROR(SUM(N132:N137)/SUM(H132:H137),SUM(N132:N137))</f>
        <v>125487</v>
      </c>
      <c r="U137" s="47">
        <f t="shared" ref="U137:U154" si="22">IFERROR(SUM(O132:O137)/SUM(I132:I137),SUM(O132:O137))</f>
        <v>15896.2</v>
      </c>
    </row>
    <row r="138" spans="1:21" x14ac:dyDescent="0.2">
      <c r="A138" s="76"/>
      <c r="B138" s="79"/>
      <c r="C138" s="35">
        <f t="shared" si="17"/>
        <v>44409</v>
      </c>
      <c r="E138" s="8">
        <v>10</v>
      </c>
      <c r="F138" s="9">
        <v>2</v>
      </c>
      <c r="G138" s="9">
        <v>1</v>
      </c>
      <c r="H138" s="9">
        <v>0</v>
      </c>
      <c r="I138" s="10">
        <v>1</v>
      </c>
      <c r="K138" s="14">
        <v>538101</v>
      </c>
      <c r="L138" s="15">
        <v>320261</v>
      </c>
      <c r="M138" s="15">
        <f>107548+39455</f>
        <v>147003</v>
      </c>
      <c r="N138" s="15">
        <v>39165</v>
      </c>
      <c r="O138" s="16">
        <v>51796</v>
      </c>
      <c r="Q138" s="14">
        <f t="shared" si="18"/>
        <v>73918.895833333328</v>
      </c>
      <c r="R138" s="15">
        <f t="shared" si="19"/>
        <v>60853.941176470587</v>
      </c>
      <c r="S138" s="15">
        <f t="shared" si="20"/>
        <v>58173.411764705881</v>
      </c>
      <c r="T138" s="15">
        <f t="shared" si="21"/>
        <v>247148</v>
      </c>
      <c r="U138" s="16">
        <f t="shared" si="22"/>
        <v>15992.9</v>
      </c>
    </row>
    <row r="139" spans="1:21" ht="13.5" thickBot="1" x14ac:dyDescent="0.25">
      <c r="A139" s="76"/>
      <c r="B139" s="80"/>
      <c r="C139" s="36">
        <f t="shared" si="17"/>
        <v>44440</v>
      </c>
      <c r="E139" s="56">
        <v>6</v>
      </c>
      <c r="F139" s="52">
        <v>7</v>
      </c>
      <c r="G139" s="52">
        <v>3</v>
      </c>
      <c r="H139" s="52">
        <v>0</v>
      </c>
      <c r="I139" s="57">
        <v>0</v>
      </c>
      <c r="K139" s="62">
        <v>602151</v>
      </c>
      <c r="L139" s="63">
        <v>360307</v>
      </c>
      <c r="M139" s="63">
        <f>104442+43470</f>
        <v>147912</v>
      </c>
      <c r="N139" s="63">
        <v>47413</v>
      </c>
      <c r="O139" s="64">
        <v>51126</v>
      </c>
      <c r="Q139" s="62">
        <f t="shared" si="18"/>
        <v>74882.404255319154</v>
      </c>
      <c r="R139" s="63">
        <f t="shared" si="19"/>
        <v>60729.666666666664</v>
      </c>
      <c r="S139" s="63">
        <f t="shared" si="20"/>
        <v>58879.375</v>
      </c>
      <c r="T139" s="63">
        <f t="shared" si="21"/>
        <v>254793</v>
      </c>
      <c r="U139" s="64">
        <f t="shared" si="22"/>
        <v>16994.111111111109</v>
      </c>
    </row>
    <row r="140" spans="1:21" x14ac:dyDescent="0.2">
      <c r="A140" s="76"/>
      <c r="B140" s="79" t="s">
        <v>11</v>
      </c>
      <c r="C140" s="35">
        <f t="shared" si="17"/>
        <v>44470</v>
      </c>
      <c r="E140" s="26">
        <v>11</v>
      </c>
      <c r="F140" s="27">
        <v>10</v>
      </c>
      <c r="G140" s="27">
        <v>3</v>
      </c>
      <c r="H140" s="27">
        <v>2</v>
      </c>
      <c r="I140" s="28">
        <v>7</v>
      </c>
      <c r="K140" s="70">
        <v>630544</v>
      </c>
      <c r="L140" s="65">
        <v>357856</v>
      </c>
      <c r="M140" s="65">
        <f>98670+51051</f>
        <v>149721</v>
      </c>
      <c r="N140" s="65">
        <v>44499</v>
      </c>
      <c r="O140" s="71">
        <v>51213</v>
      </c>
      <c r="Q140" s="70">
        <f t="shared" si="18"/>
        <v>79529.688888888893</v>
      </c>
      <c r="R140" s="65">
        <f t="shared" si="19"/>
        <v>52017.333333333336</v>
      </c>
      <c r="S140" s="65">
        <f t="shared" si="20"/>
        <v>54224.23529411765</v>
      </c>
      <c r="T140" s="65">
        <f t="shared" si="21"/>
        <v>84396.333333333328</v>
      </c>
      <c r="U140" s="71">
        <f t="shared" si="22"/>
        <v>14438.619047619048</v>
      </c>
    </row>
    <row r="141" spans="1:21" x14ac:dyDescent="0.2">
      <c r="A141" s="76"/>
      <c r="B141" s="79"/>
      <c r="C141" s="35">
        <f t="shared" si="17"/>
        <v>44501</v>
      </c>
      <c r="E141" s="8">
        <v>12</v>
      </c>
      <c r="F141" s="9">
        <v>8</v>
      </c>
      <c r="G141" s="9">
        <v>2</v>
      </c>
      <c r="H141" s="9">
        <v>0</v>
      </c>
      <c r="I141" s="10">
        <v>2</v>
      </c>
      <c r="K141" s="14">
        <v>645358</v>
      </c>
      <c r="L141" s="15">
        <v>351404</v>
      </c>
      <c r="M141" s="15">
        <f>106636+48982</f>
        <v>155618</v>
      </c>
      <c r="N141" s="15">
        <v>67690</v>
      </c>
      <c r="O141" s="16">
        <v>53916</v>
      </c>
      <c r="Q141" s="14">
        <f t="shared" si="18"/>
        <v>69331.653846153844</v>
      </c>
      <c r="R141" s="15">
        <f t="shared" si="19"/>
        <v>49247.902439024387</v>
      </c>
      <c r="S141" s="15">
        <f t="shared" si="20"/>
        <v>59930.73333333333</v>
      </c>
      <c r="T141" s="15">
        <f t="shared" si="21"/>
        <v>92343</v>
      </c>
      <c r="U141" s="16">
        <f t="shared" si="22"/>
        <v>16345</v>
      </c>
    </row>
    <row r="142" spans="1:21" ht="13.5" thickBot="1" x14ac:dyDescent="0.25">
      <c r="A142" s="76"/>
      <c r="B142" s="80"/>
      <c r="C142" s="36">
        <f t="shared" si="17"/>
        <v>44531</v>
      </c>
      <c r="E142" s="48">
        <v>8</v>
      </c>
      <c r="F142" s="49">
        <v>4</v>
      </c>
      <c r="G142" s="49">
        <v>1</v>
      </c>
      <c r="H142" s="49">
        <v>1</v>
      </c>
      <c r="I142" s="50">
        <v>3</v>
      </c>
      <c r="K142" s="72">
        <v>571659</v>
      </c>
      <c r="L142" s="67">
        <v>314770</v>
      </c>
      <c r="M142" s="67">
        <f>98622+58629</f>
        <v>157251</v>
      </c>
      <c r="N142" s="67">
        <v>59982</v>
      </c>
      <c r="O142" s="73">
        <v>28116</v>
      </c>
      <c r="Q142" s="72">
        <f t="shared" si="18"/>
        <v>67735.679245283012</v>
      </c>
      <c r="R142" s="67">
        <f t="shared" si="19"/>
        <v>52076.846153846156</v>
      </c>
      <c r="S142" s="67">
        <f t="shared" si="20"/>
        <v>83443.363636363632</v>
      </c>
      <c r="T142" s="67">
        <f t="shared" si="21"/>
        <v>101560.66666666667</v>
      </c>
      <c r="U142" s="73">
        <f t="shared" si="22"/>
        <v>16175.166666666666</v>
      </c>
    </row>
    <row r="143" spans="1:21" x14ac:dyDescent="0.2">
      <c r="A143" s="76"/>
      <c r="B143" s="79" t="s">
        <v>12</v>
      </c>
      <c r="C143" s="35">
        <f t="shared" si="17"/>
        <v>44562</v>
      </c>
      <c r="E143" s="54">
        <v>3</v>
      </c>
      <c r="F143" s="51">
        <v>6</v>
      </c>
      <c r="G143" s="51">
        <v>2</v>
      </c>
      <c r="H143" s="51">
        <v>0</v>
      </c>
      <c r="I143" s="55">
        <v>2</v>
      </c>
      <c r="K143" s="23">
        <v>505092</v>
      </c>
      <c r="L143" s="24">
        <v>332456</v>
      </c>
      <c r="M143" s="24">
        <f>90998+36555</f>
        <v>127553</v>
      </c>
      <c r="N143" s="24">
        <v>53825</v>
      </c>
      <c r="O143" s="25">
        <v>48854</v>
      </c>
      <c r="Q143" s="23">
        <f t="shared" si="18"/>
        <v>69858.100000000006</v>
      </c>
      <c r="R143" s="24">
        <f t="shared" si="19"/>
        <v>55055.513513513513</v>
      </c>
      <c r="S143" s="24">
        <f t="shared" si="20"/>
        <v>73754.833333333328</v>
      </c>
      <c r="T143" s="24">
        <f t="shared" si="21"/>
        <v>104191.33333333333</v>
      </c>
      <c r="U143" s="25">
        <f t="shared" si="22"/>
        <v>19001.400000000001</v>
      </c>
    </row>
    <row r="144" spans="1:21" x14ac:dyDescent="0.2">
      <c r="A144" s="76"/>
      <c r="B144" s="79"/>
      <c r="C144" s="35">
        <f t="shared" si="17"/>
        <v>44593</v>
      </c>
      <c r="E144" s="8">
        <v>13</v>
      </c>
      <c r="F144" s="9">
        <v>8</v>
      </c>
      <c r="G144" s="9">
        <v>3</v>
      </c>
      <c r="H144" s="9">
        <v>0</v>
      </c>
      <c r="I144" s="10">
        <v>6</v>
      </c>
      <c r="K144" s="14">
        <v>535032</v>
      </c>
      <c r="L144" s="15">
        <v>249864</v>
      </c>
      <c r="M144" s="15">
        <f>94417+39426</f>
        <v>133843</v>
      </c>
      <c r="N144" s="15">
        <v>59782</v>
      </c>
      <c r="O144" s="16">
        <v>32428</v>
      </c>
      <c r="Q144" s="14">
        <f t="shared" si="18"/>
        <v>65845.962264150949</v>
      </c>
      <c r="R144" s="15">
        <f t="shared" si="19"/>
        <v>45736.20930232558</v>
      </c>
      <c r="S144" s="15">
        <f t="shared" si="20"/>
        <v>62278.428571428572</v>
      </c>
      <c r="T144" s="15">
        <f t="shared" si="21"/>
        <v>111063.66666666667</v>
      </c>
      <c r="U144" s="16">
        <f t="shared" si="22"/>
        <v>13282.65</v>
      </c>
    </row>
    <row r="145" spans="1:21" ht="13.5" thickBot="1" x14ac:dyDescent="0.25">
      <c r="A145" s="76"/>
      <c r="B145" s="80"/>
      <c r="C145" s="36">
        <f t="shared" si="17"/>
        <v>44621</v>
      </c>
      <c r="E145" s="56">
        <v>7</v>
      </c>
      <c r="F145" s="52">
        <v>9</v>
      </c>
      <c r="G145" s="52">
        <v>6</v>
      </c>
      <c r="H145" s="52">
        <v>3</v>
      </c>
      <c r="I145" s="57">
        <v>3</v>
      </c>
      <c r="K145" s="62">
        <v>647975</v>
      </c>
      <c r="L145" s="63">
        <v>400809</v>
      </c>
      <c r="M145" s="63">
        <f>118871+47267</f>
        <v>166138</v>
      </c>
      <c r="N145" s="63">
        <v>63670</v>
      </c>
      <c r="O145" s="64">
        <v>26470</v>
      </c>
      <c r="Q145" s="62">
        <f t="shared" si="18"/>
        <v>65475.185185185182</v>
      </c>
      <c r="R145" s="63">
        <f t="shared" si="19"/>
        <v>44603.533333333333</v>
      </c>
      <c r="S145" s="63">
        <f t="shared" si="20"/>
        <v>52360.23529411765</v>
      </c>
      <c r="T145" s="63">
        <f t="shared" si="21"/>
        <v>58241.333333333336</v>
      </c>
      <c r="U145" s="64">
        <f t="shared" si="22"/>
        <v>10478.130434782608</v>
      </c>
    </row>
    <row r="146" spans="1:21" x14ac:dyDescent="0.2">
      <c r="A146" s="76"/>
      <c r="B146" s="79" t="s">
        <v>13</v>
      </c>
      <c r="C146" s="35">
        <f t="shared" si="17"/>
        <v>44652</v>
      </c>
      <c r="E146" s="26">
        <v>9</v>
      </c>
      <c r="F146" s="27">
        <v>9</v>
      </c>
      <c r="G146" s="27">
        <v>1</v>
      </c>
      <c r="H146" s="27">
        <v>1</v>
      </c>
      <c r="I146" s="28">
        <v>0</v>
      </c>
      <c r="K146" s="70">
        <v>571267</v>
      </c>
      <c r="L146" s="65">
        <v>332935</v>
      </c>
      <c r="M146" s="65">
        <f>95243+49460</f>
        <v>144703</v>
      </c>
      <c r="N146" s="65">
        <v>60627</v>
      </c>
      <c r="O146" s="71">
        <v>9696</v>
      </c>
      <c r="Q146" s="70">
        <f t="shared" si="18"/>
        <v>66853.519230769234</v>
      </c>
      <c r="R146" s="65">
        <f t="shared" si="19"/>
        <v>45050.86363636364</v>
      </c>
      <c r="S146" s="65">
        <f t="shared" si="20"/>
        <v>59007.066666666666</v>
      </c>
      <c r="T146" s="65">
        <f t="shared" si="21"/>
        <v>73115.199999999997</v>
      </c>
      <c r="U146" s="71">
        <f t="shared" si="22"/>
        <v>12467.5</v>
      </c>
    </row>
    <row r="147" spans="1:21" x14ac:dyDescent="0.2">
      <c r="A147" s="76"/>
      <c r="B147" s="79"/>
      <c r="C147" s="35">
        <f t="shared" si="17"/>
        <v>44682</v>
      </c>
      <c r="E147" s="8">
        <v>10</v>
      </c>
      <c r="F147" s="9">
        <v>4</v>
      </c>
      <c r="G147" s="9">
        <v>5</v>
      </c>
      <c r="H147" s="9">
        <v>1</v>
      </c>
      <c r="I147" s="10">
        <v>0</v>
      </c>
      <c r="K147" s="14">
        <v>633578</v>
      </c>
      <c r="L147" s="15">
        <v>288356</v>
      </c>
      <c r="M147" s="15">
        <f>112281+48288</f>
        <v>160569</v>
      </c>
      <c r="N147" s="15">
        <v>84390</v>
      </c>
      <c r="O147" s="16">
        <v>0</v>
      </c>
      <c r="Q147" s="14">
        <f t="shared" si="18"/>
        <v>69292.06</v>
      </c>
      <c r="R147" s="15">
        <f t="shared" si="19"/>
        <v>47979.75</v>
      </c>
      <c r="S147" s="15">
        <f t="shared" si="20"/>
        <v>49447.611111111109</v>
      </c>
      <c r="T147" s="15">
        <f t="shared" si="21"/>
        <v>63712.666666666664</v>
      </c>
      <c r="U147" s="16">
        <f t="shared" si="22"/>
        <v>10397.428571428571</v>
      </c>
    </row>
    <row r="148" spans="1:21" ht="13.5" thickBot="1" x14ac:dyDescent="0.25">
      <c r="A148" s="77"/>
      <c r="B148" s="80"/>
      <c r="C148" s="36">
        <f t="shared" si="17"/>
        <v>44713</v>
      </c>
      <c r="E148" s="11">
        <v>11</v>
      </c>
      <c r="F148" s="12">
        <v>5</v>
      </c>
      <c r="G148" s="12">
        <v>1</v>
      </c>
      <c r="H148" s="12">
        <v>0</v>
      </c>
      <c r="I148" s="13">
        <v>0</v>
      </c>
      <c r="K148" s="20">
        <v>547943</v>
      </c>
      <c r="L148" s="21">
        <v>296980</v>
      </c>
      <c r="M148" s="21">
        <f>101924+39906</f>
        <v>141830</v>
      </c>
      <c r="N148" s="21">
        <v>51634</v>
      </c>
      <c r="O148" s="22">
        <v>620</v>
      </c>
      <c r="Q148" s="20">
        <f t="shared" si="18"/>
        <v>64922.396226415098</v>
      </c>
      <c r="R148" s="21">
        <f t="shared" si="19"/>
        <v>46375.609756097561</v>
      </c>
      <c r="S148" s="21">
        <f t="shared" si="20"/>
        <v>48590.888888888891</v>
      </c>
      <c r="T148" s="21">
        <f t="shared" si="21"/>
        <v>74785.600000000006</v>
      </c>
      <c r="U148" s="22">
        <f t="shared" si="22"/>
        <v>10733.454545454546</v>
      </c>
    </row>
    <row r="149" spans="1:21" x14ac:dyDescent="0.2">
      <c r="A149" s="75" t="s">
        <v>29</v>
      </c>
      <c r="B149" s="78" t="s">
        <v>10</v>
      </c>
      <c r="C149" s="58">
        <f t="shared" si="17"/>
        <v>44743</v>
      </c>
      <c r="E149" s="41">
        <v>12</v>
      </c>
      <c r="F149" s="42">
        <v>13</v>
      </c>
      <c r="G149" s="42">
        <v>4</v>
      </c>
      <c r="H149" s="42">
        <v>0</v>
      </c>
      <c r="I149" s="43">
        <v>0</v>
      </c>
      <c r="K149" s="44">
        <v>621289</v>
      </c>
      <c r="L149" s="46">
        <v>301744</v>
      </c>
      <c r="M149" s="46">
        <f>106663+33406</f>
        <v>140069</v>
      </c>
      <c r="N149" s="46">
        <v>36648</v>
      </c>
      <c r="O149" s="47">
        <v>0</v>
      </c>
      <c r="Q149" s="44">
        <f t="shared" si="18"/>
        <v>57372.322580645159</v>
      </c>
      <c r="R149" s="46">
        <f t="shared" si="19"/>
        <v>38972.666666666664</v>
      </c>
      <c r="S149" s="46">
        <f t="shared" si="20"/>
        <v>44357.599999999999</v>
      </c>
      <c r="T149" s="46">
        <f t="shared" si="21"/>
        <v>71350.2</v>
      </c>
      <c r="U149" s="47">
        <f t="shared" si="22"/>
        <v>7690.4444444444443</v>
      </c>
    </row>
    <row r="150" spans="1:21" x14ac:dyDescent="0.2">
      <c r="A150" s="76"/>
      <c r="B150" s="79"/>
      <c r="C150" s="35">
        <f t="shared" si="17"/>
        <v>44774</v>
      </c>
      <c r="E150" s="8">
        <v>9</v>
      </c>
      <c r="F150" s="9">
        <v>6</v>
      </c>
      <c r="G150" s="9">
        <v>0</v>
      </c>
      <c r="H150" s="9">
        <v>2</v>
      </c>
      <c r="I150" s="10">
        <v>0</v>
      </c>
      <c r="K150" s="14">
        <v>635861</v>
      </c>
      <c r="L150" s="15">
        <v>324360</v>
      </c>
      <c r="M150" s="15">
        <f>105883+32289</f>
        <v>138172</v>
      </c>
      <c r="N150" s="15">
        <v>45075</v>
      </c>
      <c r="O150" s="16">
        <v>1056</v>
      </c>
      <c r="Q150" s="14">
        <f t="shared" si="18"/>
        <v>63067.465517241377</v>
      </c>
      <c r="R150" s="15">
        <f t="shared" si="19"/>
        <v>42286.608695652176</v>
      </c>
      <c r="S150" s="15">
        <f t="shared" si="20"/>
        <v>52440.058823529413</v>
      </c>
      <c r="T150" s="15">
        <f t="shared" si="21"/>
        <v>48863.428571428572</v>
      </c>
      <c r="U150" s="16">
        <f t="shared" si="22"/>
        <v>12614</v>
      </c>
    </row>
    <row r="151" spans="1:21" ht="13.5" thickBot="1" x14ac:dyDescent="0.25">
      <c r="A151" s="76"/>
      <c r="B151" s="80"/>
      <c r="C151" s="36">
        <f t="shared" si="17"/>
        <v>44805</v>
      </c>
      <c r="E151" s="56">
        <v>8</v>
      </c>
      <c r="F151" s="52">
        <v>8</v>
      </c>
      <c r="G151" s="52">
        <v>5</v>
      </c>
      <c r="H151" s="52">
        <v>2</v>
      </c>
      <c r="I151" s="57">
        <v>0</v>
      </c>
      <c r="K151" s="62">
        <v>635533</v>
      </c>
      <c r="L151" s="63">
        <v>390461</v>
      </c>
      <c r="M151" s="63">
        <f>103099+28837</f>
        <v>131936</v>
      </c>
      <c r="N151" s="63">
        <v>64467</v>
      </c>
      <c r="O151" s="64">
        <v>2164</v>
      </c>
      <c r="Q151" s="62">
        <f t="shared" si="18"/>
        <v>61787.644067796609</v>
      </c>
      <c r="R151" s="63">
        <f t="shared" si="19"/>
        <v>42996.355555555558</v>
      </c>
      <c r="S151" s="63">
        <f t="shared" si="20"/>
        <v>53579.9375</v>
      </c>
      <c r="T151" s="63">
        <f t="shared" si="21"/>
        <v>57140.166666666664</v>
      </c>
      <c r="U151" s="64">
        <f t="shared" si="22"/>
        <v>13536</v>
      </c>
    </row>
    <row r="152" spans="1:21" x14ac:dyDescent="0.2">
      <c r="A152" s="76"/>
      <c r="B152" s="79" t="s">
        <v>11</v>
      </c>
      <c r="C152" s="35">
        <f t="shared" si="17"/>
        <v>44835</v>
      </c>
      <c r="E152" s="26">
        <v>14</v>
      </c>
      <c r="F152" s="27">
        <v>14</v>
      </c>
      <c r="G152" s="27">
        <v>1</v>
      </c>
      <c r="H152" s="27">
        <v>0</v>
      </c>
      <c r="I152" s="28">
        <v>0</v>
      </c>
      <c r="K152" s="70">
        <v>597313</v>
      </c>
      <c r="L152" s="65">
        <v>374182</v>
      </c>
      <c r="M152" s="65">
        <f>132408+21254</f>
        <v>153662</v>
      </c>
      <c r="N152" s="65">
        <v>57190</v>
      </c>
      <c r="O152" s="71">
        <v>13097</v>
      </c>
      <c r="Q152" s="70">
        <f t="shared" si="18"/>
        <v>57367.453125</v>
      </c>
      <c r="R152" s="65">
        <f t="shared" si="19"/>
        <v>39521.660000000003</v>
      </c>
      <c r="S152" s="65">
        <f t="shared" si="20"/>
        <v>54139.875</v>
      </c>
      <c r="T152" s="65">
        <f t="shared" si="21"/>
        <v>67880.800000000003</v>
      </c>
      <c r="U152" s="71">
        <f t="shared" si="22"/>
        <v>16937</v>
      </c>
    </row>
    <row r="153" spans="1:21" x14ac:dyDescent="0.2">
      <c r="A153" s="76"/>
      <c r="B153" s="79"/>
      <c r="C153" s="35">
        <f t="shared" si="17"/>
        <v>44866</v>
      </c>
      <c r="E153" s="8">
        <v>11</v>
      </c>
      <c r="F153" s="9">
        <v>9</v>
      </c>
      <c r="G153" s="9">
        <v>0</v>
      </c>
      <c r="H153" s="9">
        <v>1</v>
      </c>
      <c r="I153" s="10">
        <v>1</v>
      </c>
      <c r="K153" s="14">
        <v>611102</v>
      </c>
      <c r="L153" s="15">
        <v>395786</v>
      </c>
      <c r="M153" s="15">
        <f>137067+37834</f>
        <v>174901</v>
      </c>
      <c r="N153" s="15">
        <v>71234</v>
      </c>
      <c r="O153" s="16">
        <v>31269</v>
      </c>
      <c r="Q153" s="14">
        <f t="shared" si="18"/>
        <v>56139.092307692306</v>
      </c>
      <c r="R153" s="15">
        <f t="shared" si="19"/>
        <v>37882.054545454543</v>
      </c>
      <c r="S153" s="15">
        <f t="shared" si="20"/>
        <v>80051.818181818177</v>
      </c>
      <c r="T153" s="15">
        <f t="shared" si="21"/>
        <v>65249.599999999999</v>
      </c>
      <c r="U153" s="16">
        <f t="shared" si="22"/>
        <v>48206</v>
      </c>
    </row>
    <row r="154" spans="1:21" ht="13.5" thickBot="1" x14ac:dyDescent="0.25">
      <c r="A154" s="76"/>
      <c r="B154" s="80"/>
      <c r="C154" s="36">
        <f t="shared" si="17"/>
        <v>44896</v>
      </c>
      <c r="E154" s="48">
        <v>13</v>
      </c>
      <c r="F154" s="49">
        <v>6</v>
      </c>
      <c r="G154" s="49">
        <v>2</v>
      </c>
      <c r="H154" s="49">
        <v>0</v>
      </c>
      <c r="I154" s="50">
        <v>1</v>
      </c>
      <c r="K154" s="72">
        <v>562198</v>
      </c>
      <c r="L154" s="67">
        <v>335543</v>
      </c>
      <c r="M154" s="67">
        <f>112021+49891</f>
        <v>161912</v>
      </c>
      <c r="N154" s="67">
        <v>64712</v>
      </c>
      <c r="O154" s="73">
        <v>35356</v>
      </c>
      <c r="Q154" s="72">
        <f t="shared" si="18"/>
        <v>54676.059701492537</v>
      </c>
      <c r="R154" s="67">
        <f t="shared" si="19"/>
        <v>37894.214285714283</v>
      </c>
      <c r="S154" s="67">
        <f t="shared" si="20"/>
        <v>75054.333333333328</v>
      </c>
      <c r="T154" s="67">
        <f t="shared" si="21"/>
        <v>67865.2</v>
      </c>
      <c r="U154" s="73">
        <f t="shared" si="22"/>
        <v>41471</v>
      </c>
    </row>
    <row r="155" spans="1:21" x14ac:dyDescent="0.2">
      <c r="A155" s="76"/>
      <c r="B155" s="79" t="s">
        <v>12</v>
      </c>
      <c r="C155" s="35">
        <f t="shared" si="17"/>
        <v>44927</v>
      </c>
      <c r="E155" s="54"/>
      <c r="F155" s="51"/>
      <c r="G155" s="51"/>
      <c r="H155" s="51"/>
      <c r="I155" s="55"/>
      <c r="K155" s="23"/>
      <c r="L155" s="24"/>
      <c r="M155" s="24"/>
      <c r="N155" s="24"/>
      <c r="O155" s="25"/>
      <c r="Q155" s="23"/>
      <c r="R155" s="24"/>
      <c r="S155" s="24"/>
      <c r="T155" s="24"/>
      <c r="U155" s="25"/>
    </row>
    <row r="156" spans="1:21" x14ac:dyDescent="0.2">
      <c r="A156" s="76"/>
      <c r="B156" s="79"/>
      <c r="C156" s="35">
        <f t="shared" si="17"/>
        <v>44958</v>
      </c>
      <c r="E156" s="8"/>
      <c r="F156" s="9"/>
      <c r="G156" s="9"/>
      <c r="H156" s="9"/>
      <c r="I156" s="10"/>
      <c r="K156" s="14"/>
      <c r="L156" s="15"/>
      <c r="M156" s="15"/>
      <c r="N156" s="15"/>
      <c r="O156" s="16"/>
      <c r="Q156" s="14"/>
      <c r="R156" s="15"/>
      <c r="S156" s="15"/>
      <c r="T156" s="15"/>
      <c r="U156" s="16"/>
    </row>
    <row r="157" spans="1:21" ht="13.5" thickBot="1" x14ac:dyDescent="0.25">
      <c r="A157" s="76"/>
      <c r="B157" s="80"/>
      <c r="C157" s="36">
        <f t="shared" si="17"/>
        <v>44986</v>
      </c>
      <c r="E157" s="56"/>
      <c r="F157" s="52"/>
      <c r="G157" s="52"/>
      <c r="H157" s="52"/>
      <c r="I157" s="57"/>
      <c r="K157" s="62"/>
      <c r="L157" s="63"/>
      <c r="M157" s="63"/>
      <c r="N157" s="63"/>
      <c r="O157" s="64"/>
      <c r="Q157" s="62"/>
      <c r="R157" s="63"/>
      <c r="S157" s="63"/>
      <c r="T157" s="63"/>
      <c r="U157" s="64"/>
    </row>
    <row r="158" spans="1:21" x14ac:dyDescent="0.2">
      <c r="A158" s="76"/>
      <c r="B158" s="79" t="s">
        <v>13</v>
      </c>
      <c r="C158" s="35">
        <f t="shared" si="17"/>
        <v>45017</v>
      </c>
      <c r="E158" s="26"/>
      <c r="F158" s="27"/>
      <c r="G158" s="27"/>
      <c r="H158" s="27"/>
      <c r="I158" s="28"/>
      <c r="K158" s="70"/>
      <c r="L158" s="65"/>
      <c r="M158" s="65"/>
      <c r="N158" s="65"/>
      <c r="O158" s="71"/>
      <c r="Q158" s="70"/>
      <c r="R158" s="65"/>
      <c r="S158" s="65"/>
      <c r="T158" s="65"/>
      <c r="U158" s="71"/>
    </row>
    <row r="159" spans="1:21" x14ac:dyDescent="0.2">
      <c r="A159" s="76"/>
      <c r="B159" s="79"/>
      <c r="C159" s="35">
        <f t="shared" si="17"/>
        <v>45047</v>
      </c>
      <c r="E159" s="8"/>
      <c r="F159" s="9"/>
      <c r="G159" s="9"/>
      <c r="H159" s="9"/>
      <c r="I159" s="10"/>
      <c r="K159" s="14"/>
      <c r="L159" s="15"/>
      <c r="M159" s="15"/>
      <c r="N159" s="15"/>
      <c r="O159" s="16"/>
      <c r="Q159" s="14"/>
      <c r="R159" s="15"/>
      <c r="S159" s="15"/>
      <c r="T159" s="15"/>
      <c r="U159" s="16"/>
    </row>
    <row r="160" spans="1:21" ht="13.5" thickBot="1" x14ac:dyDescent="0.25">
      <c r="A160" s="77"/>
      <c r="B160" s="80"/>
      <c r="C160" s="36">
        <f t="shared" si="17"/>
        <v>45078</v>
      </c>
      <c r="E160" s="11"/>
      <c r="F160" s="12"/>
      <c r="G160" s="12"/>
      <c r="H160" s="12"/>
      <c r="I160" s="13"/>
      <c r="K160" s="20"/>
      <c r="L160" s="21"/>
      <c r="M160" s="21"/>
      <c r="N160" s="21"/>
      <c r="O160" s="22"/>
      <c r="Q160" s="20"/>
      <c r="R160" s="21"/>
      <c r="S160" s="21"/>
      <c r="T160" s="21"/>
      <c r="U160" s="22"/>
    </row>
  </sheetData>
  <mergeCells count="71">
    <mergeCell ref="B131:B133"/>
    <mergeCell ref="B134:B136"/>
    <mergeCell ref="A113:A124"/>
    <mergeCell ref="A125:A136"/>
    <mergeCell ref="B116:B118"/>
    <mergeCell ref="B119:B121"/>
    <mergeCell ref="B122:B124"/>
    <mergeCell ref="B125:B127"/>
    <mergeCell ref="B128:B130"/>
    <mergeCell ref="B113:B115"/>
    <mergeCell ref="Q1:U1"/>
    <mergeCell ref="K1:O1"/>
    <mergeCell ref="E1:I1"/>
    <mergeCell ref="B5:B7"/>
    <mergeCell ref="B3:B4"/>
    <mergeCell ref="A1:C1"/>
    <mergeCell ref="A3:A4"/>
    <mergeCell ref="B14:B16"/>
    <mergeCell ref="B11:B13"/>
    <mergeCell ref="B8:B10"/>
    <mergeCell ref="A5:A16"/>
    <mergeCell ref="A17:A28"/>
    <mergeCell ref="B17:B19"/>
    <mergeCell ref="B20:B22"/>
    <mergeCell ref="B23:B25"/>
    <mergeCell ref="B26:B28"/>
    <mergeCell ref="A41:A52"/>
    <mergeCell ref="B41:B43"/>
    <mergeCell ref="B44:B46"/>
    <mergeCell ref="B47:B49"/>
    <mergeCell ref="B50:B52"/>
    <mergeCell ref="A29:A40"/>
    <mergeCell ref="B29:B31"/>
    <mergeCell ref="B32:B34"/>
    <mergeCell ref="B35:B37"/>
    <mergeCell ref="B38:B40"/>
    <mergeCell ref="A65:A76"/>
    <mergeCell ref="B65:B67"/>
    <mergeCell ref="B68:B70"/>
    <mergeCell ref="B71:B73"/>
    <mergeCell ref="B74:B76"/>
    <mergeCell ref="A53:A64"/>
    <mergeCell ref="B53:B55"/>
    <mergeCell ref="B56:B58"/>
    <mergeCell ref="B59:B61"/>
    <mergeCell ref="B62:B64"/>
    <mergeCell ref="A89:A100"/>
    <mergeCell ref="B89:B91"/>
    <mergeCell ref="B92:B94"/>
    <mergeCell ref="B95:B97"/>
    <mergeCell ref="B98:B100"/>
    <mergeCell ref="A77:A88"/>
    <mergeCell ref="B77:B79"/>
    <mergeCell ref="B80:B82"/>
    <mergeCell ref="B83:B85"/>
    <mergeCell ref="B86:B88"/>
    <mergeCell ref="A101:A112"/>
    <mergeCell ref="B101:B103"/>
    <mergeCell ref="B104:B106"/>
    <mergeCell ref="B107:B109"/>
    <mergeCell ref="B110:B112"/>
    <mergeCell ref="A137:A148"/>
    <mergeCell ref="B137:B139"/>
    <mergeCell ref="B140:B142"/>
    <mergeCell ref="B143:B145"/>
    <mergeCell ref="B146:B148"/>
    <mergeCell ref="A149:A160"/>
    <mergeCell ref="B149:B151"/>
    <mergeCell ref="B152:B154"/>
    <mergeCell ref="B155:B157"/>
    <mergeCell ref="B158:B160"/>
  </mergeCells>
  <phoneticPr fontId="7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MDBF Stats</vt:lpstr>
      <vt:lpstr>Chart - MDBF - 6M RA</vt:lpstr>
      <vt:lpstr>'MDBF Stats'!Print_Area</vt:lpstr>
    </vt:vector>
  </TitlesOfParts>
  <Company>KiwiRail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Murray</dc:creator>
  <cp:lastModifiedBy>Dave Allard</cp:lastModifiedBy>
  <dcterms:created xsi:type="dcterms:W3CDTF">2017-08-16T01:23:29Z</dcterms:created>
  <dcterms:modified xsi:type="dcterms:W3CDTF">2023-01-17T02:30:02Z</dcterms:modified>
</cp:coreProperties>
</file>